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rkas.sharepoint.com/Kliendisuhted/ri ja halduslepingud/YLEP 2026/KLIM/Eesti Geoloogiateenistus/F. R. Kreutzwaldi tn 5, Rakvere/"/>
    </mc:Choice>
  </mc:AlternateContent>
  <xr:revisionPtr revIDLastSave="555" documentId="13_ncr:1_{98FDE1F4-A12E-4A2F-8386-A05D1F18F1F9}" xr6:coauthVersionLast="47" xr6:coauthVersionMax="47" xr10:uidLastSave="{C8209263-7FA9-4EEC-8935-EF047ACBE929}"/>
  <bookViews>
    <workbookView xWindow="-108" yWindow="-108" windowWidth="23256" windowHeight="13896" tabRatio="842" xr2:uid="{00000000-000D-0000-FFFF-FFFF00000000}"/>
  </bookViews>
  <sheets>
    <sheet name="Lisa 3" sheetId="4" r:id="rId1"/>
    <sheet name="Annuiteedigraafik BIL" sheetId="29" r:id="rId2"/>
    <sheet name="Annuiteedigraafik PT_A" sheetId="34" r:id="rId3"/>
    <sheet name="Annuiteedigraafik PT_C" sheetId="35" r:id="rId4"/>
    <sheet name="Annuiteedigraafik TS_A" sheetId="32" r:id="rId5"/>
  </sheets>
  <definedNames>
    <definedName name="Aadress" localSheetId="1">'Annuiteedigraafik BIL'!#REF!</definedName>
    <definedName name="Aadress" localSheetId="2">'Annuiteedigraafik PT_A'!#REF!</definedName>
    <definedName name="Aadress" localSheetId="3">'Annuiteedigraafik PT_C'!#REF!</definedName>
    <definedName name="Aadress" localSheetId="4">'Annuiteedigraafik TS_A'!#REF!</definedName>
    <definedName name="Aadress">#REF!</definedName>
    <definedName name="aadress_asukoha_analüüs" localSheetId="1">'Annuiteedigraafik BIL'!#REF!</definedName>
    <definedName name="aadress_asukoha_analüüs" localSheetId="2">'Annuiteedigraafik PT_A'!#REF!</definedName>
    <definedName name="aadress_asukoha_analüüs" localSheetId="3">'Annuiteedigraafik PT_C'!#REF!</definedName>
    <definedName name="aadress_asukoha_analüüs" localSheetId="4">'Annuiteedigraafik TS_A'!#REF!</definedName>
    <definedName name="aadress_asukoha_analüüs">#REF!</definedName>
    <definedName name="aadress_asukohahinnang" localSheetId="1">'Annuiteedigraafik BIL'!#REF!</definedName>
    <definedName name="aadress_asukohahinnang" localSheetId="2">'Annuiteedigraafik PT_A'!#REF!</definedName>
    <definedName name="aadress_asukohahinnang" localSheetId="3">'Annuiteedigraafik PT_C'!#REF!</definedName>
    <definedName name="aadress_asukohahinnang" localSheetId="4">'Annuiteedigraafik TS_A'!#REF!</definedName>
    <definedName name="aadress_asukohahinnang">#REF!</definedName>
    <definedName name="aeg" localSheetId="1">OFFSET('Annuiteedigraafik BIL'!#REF!,0,'Annuiteedigraafik BIL'!#REF!,1,'Annuiteedigraafik BIL'!#REF!)</definedName>
    <definedName name="aeg" localSheetId="2">OFFSET('Annuiteedigraafik PT_A'!#REF!,0,'Annuiteedigraafik PT_A'!#REF!,1,'Annuiteedigraafik PT_A'!#REF!)</definedName>
    <definedName name="aeg" localSheetId="3">OFFSET('Annuiteedigraafik PT_C'!#REF!,0,'Annuiteedigraafik PT_C'!#REF!,1,'Annuiteedigraafik PT_C'!#REF!)</definedName>
    <definedName name="aeg" localSheetId="4">OFFSET('Annuiteedigraafik TS_A'!#REF!,0,'Annuiteedigraafik TS_A'!#REF!,1,'Annuiteedigraafik TS_A'!#REF!)</definedName>
    <definedName name="aeg">OFFSET(#REF!,0,#REF!,1,#REF!)</definedName>
    <definedName name="alge" localSheetId="1">OFFSET('Annuiteedigraafik BIL'!#REF!,0,'Annuiteedigraafik BIL'!#REF!,1,'Annuiteedigraafik BIL'!#REF!)</definedName>
    <definedName name="alge" localSheetId="2">OFFSET('Annuiteedigraafik PT_A'!#REF!,0,'Annuiteedigraafik PT_A'!#REF!,1,'Annuiteedigraafik PT_A'!#REF!)</definedName>
    <definedName name="alge" localSheetId="3">OFFSET('Annuiteedigraafik PT_C'!#REF!,0,'Annuiteedigraafik PT_C'!#REF!,1,'Annuiteedigraafik PT_C'!#REF!)</definedName>
    <definedName name="alge" localSheetId="4">OFFSET('Annuiteedigraafik TS_A'!#REF!,0,'Annuiteedigraafik TS_A'!#REF!,1,'Annuiteedigraafik TS_A'!#REF!)</definedName>
    <definedName name="alge">OFFSET(#REF!,0,#REF!,1,#REF!)</definedName>
    <definedName name="ALL" localSheetId="1">'Annuiteedigraafik BIL'!#REF!</definedName>
    <definedName name="ALL" localSheetId="2">'Annuiteedigraafik PT_A'!#REF!</definedName>
    <definedName name="ALL" localSheetId="3">'Annuiteedigraafik PT_C'!#REF!</definedName>
    <definedName name="ALL" localSheetId="4">'Annuiteedigraafik TS_A'!#REF!</definedName>
    <definedName name="ALL">#REF!</definedName>
    <definedName name="andmed" localSheetId="2">'Annuiteedigraafik PT_A'!#REF!</definedName>
    <definedName name="andmed" localSheetId="3">'Annuiteedigraafik PT_C'!#REF!</definedName>
    <definedName name="andmed" localSheetId="4">'Annuiteedigraafik TS_A'!#REF!</definedName>
    <definedName name="andmed">#REF!</definedName>
    <definedName name="andmed_kogemus" localSheetId="3">'Annuiteedigraafik PT_C'!#REF!</definedName>
    <definedName name="andmed_kogemus">#REF!</definedName>
    <definedName name="andmed_ruumide_sobivus" localSheetId="3">'Annuiteedigraafik PT_C'!#REF!</definedName>
    <definedName name="andmed_ruumide_sobivus">#REF!</definedName>
    <definedName name="brutopind" localSheetId="1">'Annuiteedigraafik BIL'!#REF!</definedName>
    <definedName name="brutopind" localSheetId="2">'Annuiteedigraafik PT_A'!#REF!</definedName>
    <definedName name="brutopind" localSheetId="3">'Annuiteedigraafik PT_C'!#REF!</definedName>
    <definedName name="brutopind" localSheetId="4">'Annuiteedigraafik TS_A'!#REF!</definedName>
    <definedName name="brutopind">#REF!</definedName>
    <definedName name="disk.määr" localSheetId="3">'Annuiteedigraafik PT_C'!#REF!</definedName>
    <definedName name="disk.määr">#REF!</definedName>
    <definedName name="eelarve_kokku" localSheetId="1">'Annuiteedigraafik BIL'!#REF!</definedName>
    <definedName name="eelarve_kokku" localSheetId="2">'Annuiteedigraafik PT_A'!#REF!</definedName>
    <definedName name="eelarve_kokku" localSheetId="3">'Annuiteedigraafik PT_C'!#REF!</definedName>
    <definedName name="eelarve_kokku" localSheetId="4">'Annuiteedigraafik TS_A'!#REF!</definedName>
    <definedName name="eelarve_kokku">#REF!</definedName>
    <definedName name="erikülgsednurkterased" localSheetId="1">'Annuiteedigraafik BIL'!#REF!</definedName>
    <definedName name="erikülgsednurkterased" localSheetId="2">'Annuiteedigraafik PT_A'!#REF!</definedName>
    <definedName name="erikülgsednurkterased" localSheetId="3">'Annuiteedigraafik PT_C'!#REF!</definedName>
    <definedName name="erikülgsednurkterased" localSheetId="4">'Annuiteedigraafik TS_A'!#REF!</definedName>
    <definedName name="erikülgsednurkterased">#REF!</definedName>
    <definedName name="erikülgsednurkterased140" localSheetId="1">'Annuiteedigraafik BIL'!#REF!</definedName>
    <definedName name="erikülgsednurkterased140" localSheetId="2">'Annuiteedigraafik PT_A'!#REF!</definedName>
    <definedName name="erikülgsednurkterased140" localSheetId="3">'Annuiteedigraafik PT_C'!#REF!</definedName>
    <definedName name="erikülgsednurkterased140" localSheetId="4">'Annuiteedigraafik TS_A'!#REF!</definedName>
    <definedName name="erikülgsednurkterased140">#REF!</definedName>
    <definedName name="erikülgsednurkterased70" localSheetId="1">'Annuiteedigraafik BIL'!#REF!</definedName>
    <definedName name="erikülgsednurkterased70" localSheetId="2">'Annuiteedigraafik PT_A'!#REF!</definedName>
    <definedName name="erikülgsednurkterased70" localSheetId="4">'Annuiteedigraafik TS_A'!#REF!</definedName>
    <definedName name="erikülgsednurkterased70">#REF!</definedName>
    <definedName name="Etapp" localSheetId="1">'Annuiteedigraafik BIL'!#REF!</definedName>
    <definedName name="Etapp" localSheetId="2">'Annuiteedigraafik PT_A'!#REF!</definedName>
    <definedName name="Etapp" localSheetId="4">'Annuiteedigraafik TS_A'!#REF!</definedName>
    <definedName name="Etapp">#REF!</definedName>
    <definedName name="fi" localSheetId="1">'Annuiteedigraafik BIL'!#REF!</definedName>
    <definedName name="fi" localSheetId="2">'Annuiteedigraafik PT_A'!#REF!</definedName>
    <definedName name="fi" localSheetId="4">'Annuiteedigraafik TS_A'!#REF!</definedName>
    <definedName name="fi">#REF!</definedName>
    <definedName name="fiboseinad" localSheetId="1">'Annuiteedigraafik BIL'!#REF!</definedName>
    <definedName name="fiboseinad" localSheetId="2">'Annuiteedigraafik PT_A'!#REF!</definedName>
    <definedName name="fiboseinad" localSheetId="4">'Annuiteedigraafik TS_A'!#REF!</definedName>
    <definedName name="fiboseinad">#REF!</definedName>
    <definedName name="HEA" localSheetId="1">'Annuiteedigraafik BIL'!#REF!</definedName>
    <definedName name="HEA" localSheetId="2">'Annuiteedigraafik PT_A'!#REF!</definedName>
    <definedName name="HEA" localSheetId="4">'Annuiteedigraafik TS_A'!#REF!</definedName>
    <definedName name="HEA">#REF!</definedName>
    <definedName name="HEB" localSheetId="1">'Annuiteedigraafik BIL'!#REF!</definedName>
    <definedName name="HEB" localSheetId="2">'Annuiteedigraafik PT_A'!#REF!</definedName>
    <definedName name="HEB" localSheetId="4">'Annuiteedigraafik TS_A'!#REF!</definedName>
    <definedName name="HEB">#REF!</definedName>
    <definedName name="hind" localSheetId="1">'Annuiteedigraafik BIL'!#REF!</definedName>
    <definedName name="hind" localSheetId="2">'Annuiteedigraafik PT_A'!#REF!</definedName>
    <definedName name="hind" localSheetId="3">'Annuiteedigraafik PT_C'!#REF!</definedName>
    <definedName name="hind" localSheetId="4">'Annuiteedigraafik TS_A'!#REF!</definedName>
    <definedName name="hind">#REF!</definedName>
    <definedName name="hinnang_asukoha_analüüs" localSheetId="1">'Annuiteedigraafik BIL'!#REF!</definedName>
    <definedName name="hinnang_asukoha_analüüs" localSheetId="2">'Annuiteedigraafik PT_A'!#REF!</definedName>
    <definedName name="hinnang_asukoha_analüüs" localSheetId="3">'Annuiteedigraafik PT_C'!#REF!</definedName>
    <definedName name="hinnang_asukoha_analüüs" localSheetId="4">'Annuiteedigraafik TS_A'!#REF!</definedName>
    <definedName name="hinnang_asukoha_analüüs">#REF!</definedName>
    <definedName name="IPE" localSheetId="1">'Annuiteedigraafik BIL'!#REF!</definedName>
    <definedName name="IPE" localSheetId="2">'Annuiteedigraafik PT_A'!#REF!</definedName>
    <definedName name="IPE" localSheetId="3">'Annuiteedigraafik PT_C'!#REF!</definedName>
    <definedName name="IPE" localSheetId="4">'Annuiteedigraafik TS_A'!#REF!</definedName>
    <definedName name="IPE">#REF!</definedName>
    <definedName name="karkass" localSheetId="1">'Annuiteedigraafik BIL'!#REF!</definedName>
    <definedName name="karkass" localSheetId="2">'Annuiteedigraafik PT_A'!#REF!</definedName>
    <definedName name="karkass" localSheetId="3">'Annuiteedigraafik PT_C'!#REF!</definedName>
    <definedName name="karkass" localSheetId="4">'Annuiteedigraafik TS_A'!#REF!</definedName>
    <definedName name="karkass">#REF!</definedName>
    <definedName name="karkassilisa" localSheetId="1">'Annuiteedigraafik BIL'!#REF!</definedName>
    <definedName name="karkassilisa" localSheetId="2">'Annuiteedigraafik PT_A'!#REF!</definedName>
    <definedName name="karkassilisa" localSheetId="4">'Annuiteedigraafik TS_A'!#REF!</definedName>
    <definedName name="karkassilisa">#REF!</definedName>
    <definedName name="katus" localSheetId="1">'Annuiteedigraafik BIL'!#REF!</definedName>
    <definedName name="katus" localSheetId="2">'Annuiteedigraafik PT_A'!#REF!</definedName>
    <definedName name="katus" localSheetId="4">'Annuiteedigraafik TS_A'!#REF!</definedName>
    <definedName name="katus">#REF!</definedName>
    <definedName name="kehtiv_IRR" localSheetId="1">'Annuiteedigraafik BIL'!#REF!</definedName>
    <definedName name="kehtiv_IRR" localSheetId="2">'Annuiteedigraafik PT_A'!#REF!</definedName>
    <definedName name="kehtiv_IRR" localSheetId="3">'Annuiteedigraafik PT_C'!#REF!</definedName>
    <definedName name="kehtiv_IRR" localSheetId="4">'Annuiteedigraafik TS_A'!#REF!</definedName>
    <definedName name="kehtiv_IRR">#REF!</definedName>
    <definedName name="kestvus" localSheetId="1">'Annuiteedigraafik BIL'!#REF!</definedName>
    <definedName name="kestvus" localSheetId="2">'Annuiteedigraafik PT_A'!#REF!</definedName>
    <definedName name="kestvus" localSheetId="3">'Annuiteedigraafik PT_C'!#REF!</definedName>
    <definedName name="kestvus" localSheetId="4">'Annuiteedigraafik TS_A'!#REF!</definedName>
    <definedName name="kestvus">#REF!</definedName>
    <definedName name="kestvus2" localSheetId="1">'Annuiteedigraafik BIL'!#REF!</definedName>
    <definedName name="kestvus2" localSheetId="2">'Annuiteedigraafik PT_A'!#REF!</definedName>
    <definedName name="kestvus2" localSheetId="3">'Annuiteedigraafik PT_C'!#REF!</definedName>
    <definedName name="kestvus2" localSheetId="4">'Annuiteedigraafik TS_A'!#REF!</definedName>
    <definedName name="kestvus2">#REF!</definedName>
    <definedName name="kipsilisa" localSheetId="1">'Annuiteedigraafik BIL'!#REF!</definedName>
    <definedName name="kipsilisa" localSheetId="2">'Annuiteedigraafik PT_A'!#REF!</definedName>
    <definedName name="kipsilisa" localSheetId="3">'Annuiteedigraafik PT_C'!#REF!</definedName>
    <definedName name="kipsilisa" localSheetId="4">'Annuiteedigraafik TS_A'!#REF!</definedName>
    <definedName name="kipsilisa">#REF!</definedName>
    <definedName name="kipsvaheseinad" localSheetId="1">'Annuiteedigraafik BIL'!#REF!</definedName>
    <definedName name="kipsvaheseinad" localSheetId="2">'Annuiteedigraafik PT_A'!#REF!</definedName>
    <definedName name="kipsvaheseinad" localSheetId="3">'Annuiteedigraafik PT_C'!#REF!</definedName>
    <definedName name="kipsvaheseinad" localSheetId="4">'Annuiteedigraafik TS_A'!#REF!</definedName>
    <definedName name="kipsvaheseinad">#REF!</definedName>
    <definedName name="kor_1" localSheetId="1">OFFSET('Annuiteedigraafik BIL'!#REF!,0,'Annuiteedigraafik BIL'!#REF!,1,'Annuiteedigraafik BIL'!#REF!)</definedName>
    <definedName name="kor_1" localSheetId="2">OFFSET('Annuiteedigraafik PT_A'!#REF!,0,'Annuiteedigraafik PT_A'!#REF!,1,'Annuiteedigraafik PT_A'!#REF!)</definedName>
    <definedName name="kor_1" localSheetId="3">OFFSET('Annuiteedigraafik PT_C'!#REF!,0,'Annuiteedigraafik PT_C'!#REF!,1,'Annuiteedigraafik PT_C'!#REF!)</definedName>
    <definedName name="kor_1" localSheetId="4">OFFSET('Annuiteedigraafik TS_A'!#REF!,0,'Annuiteedigraafik TS_A'!#REF!,1,'Annuiteedigraafik TS_A'!#REF!)</definedName>
    <definedName name="kor_1">OFFSET(#REF!,0,#REF!,1,#REF!)</definedName>
    <definedName name="kor_2" localSheetId="1">OFFSET('Annuiteedigraafik BIL'!#REF!,0,'Annuiteedigraafik BIL'!#REF!,1,'Annuiteedigraafik BIL'!#REF!)</definedName>
    <definedName name="kor_2" localSheetId="2">OFFSET('Annuiteedigraafik PT_A'!#REF!,0,'Annuiteedigraafik PT_A'!#REF!,1,'Annuiteedigraafik PT_A'!#REF!)</definedName>
    <definedName name="kor_2" localSheetId="3">OFFSET('Annuiteedigraafik PT_C'!#REF!,0,'Annuiteedigraafik PT_C'!#REF!,1,'Annuiteedigraafik PT_C'!#REF!)</definedName>
    <definedName name="kor_2" localSheetId="4">OFFSET('Annuiteedigraafik TS_A'!#REF!,0,'Annuiteedigraafik TS_A'!#REF!,1,'Annuiteedigraafik TS_A'!#REF!)</definedName>
    <definedName name="kor_2">OFFSET(#REF!,0,#REF!,1,#REF!)</definedName>
    <definedName name="kor_3" localSheetId="1">OFFSET('Annuiteedigraafik BIL'!#REF!,0,'Annuiteedigraafik BIL'!#REF!,1,'Annuiteedigraafik BIL'!#REF!)</definedName>
    <definedName name="kor_3" localSheetId="2">OFFSET('Annuiteedigraafik PT_A'!#REF!,0,'Annuiteedigraafik PT_A'!#REF!,1,'Annuiteedigraafik PT_A'!#REF!)</definedName>
    <definedName name="kor_3" localSheetId="3">OFFSET('Annuiteedigraafik PT_C'!#REF!,0,'Annuiteedigraafik PT_C'!#REF!,1,'Annuiteedigraafik PT_C'!#REF!)</definedName>
    <definedName name="kor_3" localSheetId="4">OFFSET('Annuiteedigraafik TS_A'!#REF!,0,'Annuiteedigraafik TS_A'!#REF!,1,'Annuiteedigraafik TS_A'!#REF!)</definedName>
    <definedName name="kor_3">OFFSET(#REF!,0,#REF!,1,#REF!)</definedName>
    <definedName name="kor_4" localSheetId="1">OFFSET('Annuiteedigraafik BIL'!#REF!,0,'Annuiteedigraafik BIL'!#REF!,1,'Annuiteedigraafik BIL'!#REF!)</definedName>
    <definedName name="kor_4" localSheetId="2">OFFSET('Annuiteedigraafik PT_A'!#REF!,0,'Annuiteedigraafik PT_A'!#REF!,1,'Annuiteedigraafik PT_A'!#REF!)</definedName>
    <definedName name="kor_4" localSheetId="3">OFFSET('Annuiteedigraafik PT_C'!#REF!,0,'Annuiteedigraafik PT_C'!#REF!,1,'Annuiteedigraafik PT_C'!#REF!)</definedName>
    <definedName name="kor_4" localSheetId="4">OFFSET('Annuiteedigraafik TS_A'!#REF!,0,'Annuiteedigraafik TS_A'!#REF!,1,'Annuiteedigraafik TS_A'!#REF!)</definedName>
    <definedName name="kor_4">OFFSET(#REF!,0,#REF!,1,#REF!)</definedName>
    <definedName name="kor_5" localSheetId="1">OFFSET('Annuiteedigraafik BIL'!#REF!,0,'Annuiteedigraafik BIL'!#REF!,1,'Annuiteedigraafik BIL'!#REF!)</definedName>
    <definedName name="kor_5" localSheetId="2">OFFSET('Annuiteedigraafik PT_A'!#REF!,0,'Annuiteedigraafik PT_A'!#REF!,1,'Annuiteedigraafik PT_A'!#REF!)</definedName>
    <definedName name="kor_5" localSheetId="3">OFFSET('Annuiteedigraafik PT_C'!#REF!,0,'Annuiteedigraafik PT_C'!#REF!,1,'Annuiteedigraafik PT_C'!#REF!)</definedName>
    <definedName name="kor_5" localSheetId="4">OFFSET('Annuiteedigraafik TS_A'!#REF!,0,'Annuiteedigraafik TS_A'!#REF!,1,'Annuiteedigraafik TS_A'!#REF!)</definedName>
    <definedName name="kor_5">OFFSET(#REF!,0,#REF!,1,#REF!)</definedName>
    <definedName name="kor_6" localSheetId="1">OFFSET('Annuiteedigraafik BIL'!#REF!,0,'Annuiteedigraafik BIL'!#REF!,1,'Annuiteedigraafik BIL'!#REF!)</definedName>
    <definedName name="kor_6" localSheetId="2">OFFSET('Annuiteedigraafik PT_A'!#REF!,0,'Annuiteedigraafik PT_A'!#REF!,1,'Annuiteedigraafik PT_A'!#REF!)</definedName>
    <definedName name="kor_6" localSheetId="3">OFFSET('Annuiteedigraafik PT_C'!#REF!,0,'Annuiteedigraafik PT_C'!#REF!,1,'Annuiteedigraafik PT_C'!#REF!)</definedName>
    <definedName name="kor_6" localSheetId="4">OFFSET('Annuiteedigraafik TS_A'!#REF!,0,'Annuiteedigraafik TS_A'!#REF!,1,'Annuiteedigraafik TS_A'!#REF!)</definedName>
    <definedName name="kor_6">OFFSET(#REF!,0,#REF!,1,#REF!)</definedName>
    <definedName name="Kuupäev" localSheetId="3">'Annuiteedigraafik PT_C'!#REF!</definedName>
    <definedName name="Kuupäev">#REF!</definedName>
    <definedName name="LISA" localSheetId="1">'Annuiteedigraafik BIL'!#REF!</definedName>
    <definedName name="LISA" localSheetId="2">'Annuiteedigraafik PT_A'!#REF!</definedName>
    <definedName name="LISA" localSheetId="3">'Annuiteedigraafik PT_C'!#REF!</definedName>
    <definedName name="LISA" localSheetId="4">'Annuiteedigraafik TS_A'!#REF!</definedName>
    <definedName name="LISA">#REF!</definedName>
    <definedName name="lisakatuslagi" localSheetId="1">'Annuiteedigraafik BIL'!#REF!</definedName>
    <definedName name="lisakatuslagi" localSheetId="2">'Annuiteedigraafik PT_A'!#REF!</definedName>
    <definedName name="lisakatuslagi" localSheetId="3">'Annuiteedigraafik PT_C'!#REF!</definedName>
    <definedName name="lisakatuslagi" localSheetId="4">'Annuiteedigraafik TS_A'!#REF!</definedName>
    <definedName name="lisakatuslagi">#REF!</definedName>
    <definedName name="ltasu" localSheetId="1">'Annuiteedigraafik BIL'!#REF!</definedName>
    <definedName name="ltasu" localSheetId="2">'Annuiteedigraafik PT_A'!#REF!</definedName>
    <definedName name="ltasu" localSheetId="3">'Annuiteedigraafik PT_C'!#REF!</definedName>
    <definedName name="ltasu" localSheetId="4">'Annuiteedigraafik TS_A'!#REF!</definedName>
    <definedName name="ltasu">#REF!</definedName>
    <definedName name="Maksumus" localSheetId="1">'Annuiteedigraafik BIL'!#REF!</definedName>
    <definedName name="Maksumus" localSheetId="2">'Annuiteedigraafik PT_A'!#REF!</definedName>
    <definedName name="Maksumus" localSheetId="3">'Annuiteedigraafik PT_C'!#REF!</definedName>
    <definedName name="Maksumus" localSheetId="4">'Annuiteedigraafik TS_A'!#REF!</definedName>
    <definedName name="Maksumus">#REF!</definedName>
    <definedName name="maksuvaba" localSheetId="1">'Annuiteedigraafik BIL'!#REF!</definedName>
    <definedName name="maksuvaba" localSheetId="2">'Annuiteedigraafik PT_A'!#REF!</definedName>
    <definedName name="maksuvaba" localSheetId="3">'Annuiteedigraafik PT_C'!#REF!</definedName>
    <definedName name="maksuvaba" localSheetId="4">'Annuiteedigraafik TS_A'!#REF!</definedName>
    <definedName name="maksuvaba">#REF!</definedName>
    <definedName name="max.parkimiskoha_maksumus" localSheetId="3">'Annuiteedigraafik PT_C'!#REF!</definedName>
    <definedName name="max.parkimiskoha_maksumus">#REF!</definedName>
    <definedName name="mullatööd" localSheetId="1">'Annuiteedigraafik BIL'!#REF!</definedName>
    <definedName name="mullatööd" localSheetId="2">'Annuiteedigraafik PT_A'!#REF!</definedName>
    <definedName name="mullatööd" localSheetId="3">'Annuiteedigraafik PT_C'!#REF!</definedName>
    <definedName name="mullatööd" localSheetId="4">'Annuiteedigraafik TS_A'!#REF!</definedName>
    <definedName name="mullatööd">#REF!</definedName>
    <definedName name="nelikanttoru" localSheetId="1">'Annuiteedigraafik BIL'!#REF!</definedName>
    <definedName name="nelikanttoru" localSheetId="2">'Annuiteedigraafik PT_A'!#REF!</definedName>
    <definedName name="nelikanttoru" localSheetId="3">'Annuiteedigraafik PT_C'!#REF!</definedName>
    <definedName name="nelikanttoru" localSheetId="4">'Annuiteedigraafik TS_A'!#REF!</definedName>
    <definedName name="nelikanttoru">#REF!</definedName>
    <definedName name="nelikanttoru150" localSheetId="1">'Annuiteedigraafik BIL'!#REF!</definedName>
    <definedName name="nelikanttoru150" localSheetId="2">'Annuiteedigraafik PT_A'!#REF!</definedName>
    <definedName name="nelikanttoru150" localSheetId="3">'Annuiteedigraafik PT_C'!#REF!</definedName>
    <definedName name="nelikanttoru150" localSheetId="4">'Annuiteedigraafik TS_A'!#REF!</definedName>
    <definedName name="nelikanttoru150">#REF!</definedName>
    <definedName name="nelikanttoru30" localSheetId="1">'Annuiteedigraafik BIL'!#REF!</definedName>
    <definedName name="nelikanttoru30" localSheetId="2">'Annuiteedigraafik PT_A'!#REF!</definedName>
    <definedName name="nelikanttoru30" localSheetId="4">'Annuiteedigraafik TS_A'!#REF!</definedName>
    <definedName name="nelikanttoru30">#REF!</definedName>
    <definedName name="Number" localSheetId="3">'Annuiteedigraafik PT_C'!#REF!</definedName>
    <definedName name="Number">#REF!</definedName>
    <definedName name="objekt" localSheetId="3">'Annuiteedigraafik PT_C'!#REF!</definedName>
    <definedName name="objekt">#REF!</definedName>
    <definedName name="objekt_ruumide_sobivus" localSheetId="3">'Annuiteedigraafik PT_C'!#REF!</definedName>
    <definedName name="objekt_ruumide_sobivus">#REF!</definedName>
    <definedName name="objekti_aadress" localSheetId="1">'Annuiteedigraafik BIL'!#REF!</definedName>
    <definedName name="objekti_aadress" localSheetId="2">'Annuiteedigraafik PT_A'!#REF!</definedName>
    <definedName name="objekti_aadress" localSheetId="3">'Annuiteedigraafik PT_C'!#REF!</definedName>
    <definedName name="objekti_aadress" localSheetId="4">'Annuiteedigraafik TS_A'!#REF!</definedName>
    <definedName name="objekti_aadress">#REF!</definedName>
    <definedName name="pakkujad_kogemus" localSheetId="3">'Annuiteedigraafik PT_C'!#REF!</definedName>
    <definedName name="pakkujad_kogemus">#REF!</definedName>
    <definedName name="paneelsein" localSheetId="1">'Annuiteedigraafik BIL'!#REF!</definedName>
    <definedName name="paneelsein" localSheetId="2">'Annuiteedigraafik PT_A'!#REF!</definedName>
    <definedName name="paneelsein" localSheetId="3">'Annuiteedigraafik PT_C'!#REF!</definedName>
    <definedName name="paneelsein" localSheetId="4">'Annuiteedigraafik TS_A'!#REF!</definedName>
    <definedName name="paneelsein">#REF!</definedName>
    <definedName name="paneelsein3" localSheetId="1">'Annuiteedigraafik BIL'!#REF!</definedName>
    <definedName name="paneelsein3" localSheetId="2">'Annuiteedigraafik PT_A'!#REF!</definedName>
    <definedName name="paneelsein3" localSheetId="3">'Annuiteedigraafik PT_C'!#REF!</definedName>
    <definedName name="paneelsein3" localSheetId="4">'Annuiteedigraafik TS_A'!#REF!</definedName>
    <definedName name="paneelsein3">#REF!</definedName>
    <definedName name="pealkirjad" localSheetId="2">'Annuiteedigraafik PT_A'!#REF!</definedName>
    <definedName name="pealkirjad" localSheetId="3">'Annuiteedigraafik PT_C'!#REF!</definedName>
    <definedName name="pealkirjad" localSheetId="4">'Annuiteedigraafik TS_A'!#REF!</definedName>
    <definedName name="pealkirjad">#REF!</definedName>
    <definedName name="pealkirjad_kogemus" localSheetId="2">'Annuiteedigraafik PT_A'!#REF!</definedName>
    <definedName name="pealkirjad_kogemus" localSheetId="3">'Annuiteedigraafik PT_C'!#REF!</definedName>
    <definedName name="pealkirjad_kogemus" localSheetId="4">'Annuiteedigraafik TS_A'!#REF!</definedName>
    <definedName name="pealkirjad_kogemus">#REF!</definedName>
    <definedName name="pealkirjad_ruumide_sobivus" localSheetId="3">'Annuiteedigraafik PT_C'!#REF!</definedName>
    <definedName name="pealkirjad_ruumide_sobivus">#REF!</definedName>
    <definedName name="Periood" localSheetId="1">'Annuiteedigraafik BIL'!#REF!</definedName>
    <definedName name="Periood" localSheetId="2">'Annuiteedigraafik PT_A'!#REF!</definedName>
    <definedName name="Periood" localSheetId="3">'Annuiteedigraafik PT_C'!#REF!</definedName>
    <definedName name="Periood" localSheetId="4">'Annuiteedigraafik TS_A'!#REF!</definedName>
    <definedName name="Periood">#REF!</definedName>
    <definedName name="plekkkatus" localSheetId="1">'Annuiteedigraafik BIL'!#REF!</definedName>
    <definedName name="plekkkatus" localSheetId="2">'Annuiteedigraafik PT_A'!#REF!</definedName>
    <definedName name="plekkkatus" localSheetId="3">'Annuiteedigraafik PT_C'!#REF!</definedName>
    <definedName name="plekkkatus" localSheetId="4">'Annuiteedigraafik TS_A'!#REF!</definedName>
    <definedName name="plekkkatus">#REF!</definedName>
    <definedName name="plekksein" localSheetId="1">'Annuiteedigraafik BIL'!#REF!</definedName>
    <definedName name="plekksein" localSheetId="2">'Annuiteedigraafik PT_A'!#REF!</definedName>
    <definedName name="plekksein" localSheetId="3">'Annuiteedigraafik PT_C'!#REF!</definedName>
    <definedName name="plekksein" localSheetId="4">'Annuiteedigraafik TS_A'!#REF!</definedName>
    <definedName name="plekksein">#REF!</definedName>
    <definedName name="pr_list" localSheetId="1">OFFSET('Annuiteedigraafik BIL'!#REF!,0,0,'Annuiteedigraafik BIL'!#REF!-4,1)</definedName>
    <definedName name="pr_list" localSheetId="2">OFFSET('Annuiteedigraafik PT_A'!#REF!,0,0,'Annuiteedigraafik PT_A'!#REF!-4,1)</definedName>
    <definedName name="pr_list" localSheetId="3">OFFSET('Annuiteedigraafik PT_C'!#REF!,0,0,'Annuiteedigraafik PT_C'!#REF!-4,1)</definedName>
    <definedName name="pr_list" localSheetId="4">OFFSET('Annuiteedigraafik TS_A'!#REF!,0,0,'Annuiteedigraafik TS_A'!#REF!-4,1)</definedName>
    <definedName name="pr_list">OFFSET(#REF!,0,0,#REF!-4,1)</definedName>
    <definedName name="pr_reg" localSheetId="1">OFFSET('Annuiteedigraafik BIL'!#REF!,0,0,'Annuiteedigraafik BIL'!#REF!+1,1)</definedName>
    <definedName name="pr_reg" localSheetId="2">OFFSET('Annuiteedigraafik PT_A'!#REF!,0,0,'Annuiteedigraafik PT_A'!#REF!+1,1)</definedName>
    <definedName name="pr_reg" localSheetId="3">OFFSET('Annuiteedigraafik PT_C'!#REF!,0,0,'Annuiteedigraafik PT_C'!#REF!+1,1)</definedName>
    <definedName name="pr_reg" localSheetId="4">OFFSET('Annuiteedigraafik TS_A'!#REF!,0,0,'Annuiteedigraafik TS_A'!#REF!+1,1)</definedName>
    <definedName name="pr_reg">OFFSET(#REF!,0,0,#REF!+1,1)</definedName>
    <definedName name="prognoos_ilma_meeskonna_ja_yldkuludeta" localSheetId="1">'Annuiteedigraafik BIL'!#REF!</definedName>
    <definedName name="prognoos_ilma_meeskonna_ja_yldkuludeta" localSheetId="2">'Annuiteedigraafik PT_A'!#REF!</definedName>
    <definedName name="prognoos_ilma_meeskonna_ja_yldkuludeta" localSheetId="3">'Annuiteedigraafik PT_C'!#REF!</definedName>
    <definedName name="prognoos_ilma_meeskonna_ja_yldkuludeta" localSheetId="4">'Annuiteedigraafik TS_A'!#REF!</definedName>
    <definedName name="prognoos_ilma_meeskonna_ja_yldkuludeta">#REF!</definedName>
    <definedName name="prognoos_ilma_yldkuludeta" localSheetId="1">'Annuiteedigraafik BIL'!#REF!</definedName>
    <definedName name="prognoos_ilma_yldkuludeta" localSheetId="2">'Annuiteedigraafik PT_A'!#REF!</definedName>
    <definedName name="prognoos_ilma_yldkuludeta" localSheetId="3">'Annuiteedigraafik PT_C'!#REF!</definedName>
    <definedName name="prognoos_ilma_yldkuludeta" localSheetId="4">'Annuiteedigraafik TS_A'!#REF!</definedName>
    <definedName name="prognoos_ilma_yldkuludeta">#REF!</definedName>
    <definedName name="prognoos_ilma_yldkuludeta_kokku_rahavoos" localSheetId="1">'Annuiteedigraafik BIL'!#REF!</definedName>
    <definedName name="prognoos_ilma_yldkuludeta_kokku_rahavoos" localSheetId="2">'Annuiteedigraafik PT_A'!#REF!</definedName>
    <definedName name="prognoos_ilma_yldkuludeta_kokku_rahavoos" localSheetId="3">'Annuiteedigraafik PT_C'!#REF!</definedName>
    <definedName name="prognoos_ilma_yldkuludeta_kokku_rahavoos" localSheetId="4">'Annuiteedigraafik TS_A'!#REF!</definedName>
    <definedName name="prognoos_ilma_yldkuludeta_kokku_rahavoos">#REF!</definedName>
    <definedName name="prognoos_kokku" localSheetId="1">'Annuiteedigraafik BIL'!#REF!</definedName>
    <definedName name="prognoos_kokku" localSheetId="2">'Annuiteedigraafik PT_A'!#REF!</definedName>
    <definedName name="prognoos_kokku" localSheetId="4">'Annuiteedigraafik TS_A'!#REF!</definedName>
    <definedName name="prognoos_kokku">#REF!</definedName>
    <definedName name="prognoos_kokku_koos_sissevool" localSheetId="1">'Annuiteedigraafik BIL'!#REF!</definedName>
    <definedName name="prognoos_kokku_koos_sissevool" localSheetId="2">'Annuiteedigraafik PT_A'!#REF!</definedName>
    <definedName name="prognoos_kokku_koos_sissevool" localSheetId="4">'Annuiteedigraafik TS_A'!#REF!</definedName>
    <definedName name="prognoos_kokku_koos_sissevool">#REF!</definedName>
    <definedName name="prognoosi_muutmise_aeg" localSheetId="1">'Annuiteedigraafik BIL'!#REF!</definedName>
    <definedName name="prognoosi_muutmise_aeg" localSheetId="2">'Annuiteedigraafik PT_A'!#REF!</definedName>
    <definedName name="prognoosi_muutmise_aeg" localSheetId="4">'Annuiteedigraafik TS_A'!#REF!</definedName>
    <definedName name="prognoosi_muutmise_aeg">#REF!</definedName>
    <definedName name="prognoosi_periood" localSheetId="1">'Annuiteedigraafik BIL'!#REF!</definedName>
    <definedName name="prognoosi_periood" localSheetId="2">'Annuiteedigraafik PT_A'!#REF!</definedName>
    <definedName name="prognoosi_periood" localSheetId="4">'Annuiteedigraafik TS_A'!#REF!</definedName>
    <definedName name="prognoosi_periood">#REF!</definedName>
    <definedName name="projekti_nimi" localSheetId="1">'Annuiteedigraafik BIL'!#REF!</definedName>
    <definedName name="projekti_nimi" localSheetId="2">'Annuiteedigraafik PT_A'!#REF!</definedName>
    <definedName name="projekti_nimi" localSheetId="4">'Annuiteedigraafik TS_A'!#REF!</definedName>
    <definedName name="projekti_nimi">#REF!</definedName>
    <definedName name="projekti_nr" localSheetId="1">'Annuiteedigraafik BIL'!#REF!</definedName>
    <definedName name="projekti_nr" localSheetId="2">'Annuiteedigraafik PT_A'!#REF!</definedName>
    <definedName name="projekti_nr" localSheetId="4">'Annuiteedigraafik TS_A'!#REF!</definedName>
    <definedName name="projekti_nr">#REF!</definedName>
    <definedName name="protsent" localSheetId="1">'Annuiteedigraafik BIL'!#REF!</definedName>
    <definedName name="protsent" localSheetId="2">'Annuiteedigraafik PT_A'!#REF!</definedName>
    <definedName name="protsent" localSheetId="4">'Annuiteedigraafik TS_A'!#REF!</definedName>
    <definedName name="protsent">#REF!</definedName>
    <definedName name="punktid_asukohahinnang" localSheetId="1">'Annuiteedigraafik BIL'!#REF!</definedName>
    <definedName name="punktid_asukohahinnang" localSheetId="2">'Annuiteedigraafik PT_A'!#REF!</definedName>
    <definedName name="punktid_asukohahinnang" localSheetId="4">'Annuiteedigraafik TS_A'!#REF!</definedName>
    <definedName name="punktid_asukohahinnang">#REF!</definedName>
    <definedName name="põrand" localSheetId="1">'Annuiteedigraafik BIL'!#REF!</definedName>
    <definedName name="põrand" localSheetId="2">'Annuiteedigraafik PT_A'!#REF!</definedName>
    <definedName name="põrand" localSheetId="4">'Annuiteedigraafik TS_A'!#REF!</definedName>
    <definedName name="põrand">#REF!</definedName>
    <definedName name="Reserv" localSheetId="1">'Annuiteedigraafik BIL'!#REF!</definedName>
    <definedName name="Reserv" localSheetId="2">'Annuiteedigraafik PT_A'!#REF!</definedName>
    <definedName name="Reserv" localSheetId="4">'Annuiteedigraafik TS_A'!#REF!</definedName>
    <definedName name="Reserv">#REF!</definedName>
    <definedName name="seinad" localSheetId="1">'Annuiteedigraafik BIL'!#REF!</definedName>
    <definedName name="seinad" localSheetId="2">'Annuiteedigraafik PT_A'!#REF!</definedName>
    <definedName name="seinad" localSheetId="4">'Annuiteedigraafik TS_A'!#REF!</definedName>
    <definedName name="seinad">#REF!</definedName>
    <definedName name="seintelisa" localSheetId="1">'Annuiteedigraafik BIL'!#REF!</definedName>
    <definedName name="seintelisa" localSheetId="2">'Annuiteedigraafik PT_A'!#REF!</definedName>
    <definedName name="seintelisa" localSheetId="4">'Annuiteedigraafik TS_A'!#REF!</definedName>
    <definedName name="seintelisa">#REF!</definedName>
    <definedName name="siseviimistlus" localSheetId="1">'Annuiteedigraafik BIL'!#REF!</definedName>
    <definedName name="siseviimistlus" localSheetId="2">'Annuiteedigraafik PT_A'!#REF!</definedName>
    <definedName name="siseviimistlus" localSheetId="4">'Annuiteedigraafik TS_A'!#REF!</definedName>
    <definedName name="siseviimistlus">#REF!</definedName>
    <definedName name="sissevool" localSheetId="1">'Annuiteedigraafik BIL'!#REF!</definedName>
    <definedName name="sissevool" localSheetId="2">'Annuiteedigraafik PT_A'!#REF!</definedName>
    <definedName name="sissevool" localSheetId="4">'Annuiteedigraafik TS_A'!#REF!</definedName>
    <definedName name="sissevool">#REF!</definedName>
    <definedName name="SOTS" localSheetId="1">'Annuiteedigraafik BIL'!#REF!</definedName>
    <definedName name="SOTS" localSheetId="2">'Annuiteedigraafik PT_A'!#REF!</definedName>
    <definedName name="SOTS" localSheetId="4">'Annuiteedigraafik TS_A'!#REF!</definedName>
    <definedName name="SOTS">#REF!</definedName>
    <definedName name="suletud_netopind" localSheetId="1">'Annuiteedigraafik BIL'!#REF!</definedName>
    <definedName name="suletud_netopind" localSheetId="2">'Annuiteedigraafik PT_A'!#REF!</definedName>
    <definedName name="suletud_netopind" localSheetId="4">'Annuiteedigraafik TS_A'!#REF!</definedName>
    <definedName name="suletud_netopind">#REF!</definedName>
    <definedName name="Tabel" localSheetId="1">'Annuiteedigraafik BIL'!#REF!</definedName>
    <definedName name="Tabel" localSheetId="2">'Annuiteedigraafik PT_A'!#REF!</definedName>
    <definedName name="Tabel" localSheetId="4">'Annuiteedigraafik TS_A'!#REF!</definedName>
    <definedName name="Tabel">#REF!</definedName>
    <definedName name="tala" localSheetId="1">'Annuiteedigraafik BIL'!#REF!</definedName>
    <definedName name="tala" localSheetId="2">'Annuiteedigraafik PT_A'!#REF!</definedName>
    <definedName name="tala" localSheetId="4">'Annuiteedigraafik TS_A'!#REF!</definedName>
    <definedName name="tala">#REF!</definedName>
    <definedName name="TASU" localSheetId="1">'Annuiteedigraafik BIL'!#REF!</definedName>
    <definedName name="TASU" localSheetId="2">'Annuiteedigraafik PT_A'!#REF!</definedName>
    <definedName name="TASU" localSheetId="4">'Annuiteedigraafik TS_A'!#REF!</definedName>
    <definedName name="TASU">#REF!</definedName>
    <definedName name="teg" localSheetId="1">OFFSET('Annuiteedigraafik BIL'!#REF!,0,'Annuiteedigraafik BIL'!#REF!,1,'Annuiteedigraafik BIL'!#REF!)</definedName>
    <definedName name="teg" localSheetId="2">OFFSET('Annuiteedigraafik PT_A'!#REF!,0,'Annuiteedigraafik PT_A'!#REF!,1,'Annuiteedigraafik PT_A'!#REF!)</definedName>
    <definedName name="teg" localSheetId="3">OFFSET('Annuiteedigraafik PT_C'!#REF!,0,'Annuiteedigraafik PT_C'!#REF!,1,'Annuiteedigraafik PT_C'!#REF!)</definedName>
    <definedName name="teg" localSheetId="4">OFFSET('Annuiteedigraafik TS_A'!#REF!,0,'Annuiteedigraafik TS_A'!#REF!,1,'Annuiteedigraafik TS_A'!#REF!)</definedName>
    <definedName name="teg">OFFSET(#REF!,0,#REF!,1,#REF!)</definedName>
    <definedName name="Tehnoloog" localSheetId="3">'Annuiteedigraafik PT_C'!#REF!</definedName>
    <definedName name="Tehnoloog">#REF!</definedName>
    <definedName name="Tellija" localSheetId="3">'Annuiteedigraafik PT_C'!#REF!</definedName>
    <definedName name="Tellija">#REF!</definedName>
    <definedName name="tellisseinad" localSheetId="1">'Annuiteedigraafik BIL'!#REF!</definedName>
    <definedName name="tellisseinad" localSheetId="2">'Annuiteedigraafik PT_A'!#REF!</definedName>
    <definedName name="tellisseinad" localSheetId="3">'Annuiteedigraafik PT_C'!#REF!</definedName>
    <definedName name="tellisseinad" localSheetId="4">'Annuiteedigraafik TS_A'!#REF!</definedName>
    <definedName name="tellisseinad">#REF!</definedName>
    <definedName name="terastalad" localSheetId="1">'Annuiteedigraafik BIL'!#REF!</definedName>
    <definedName name="terastalad" localSheetId="2">'Annuiteedigraafik PT_A'!#REF!</definedName>
    <definedName name="terastalad" localSheetId="3">'Annuiteedigraafik PT_C'!#REF!</definedName>
    <definedName name="terastalad" localSheetId="4">'Annuiteedigraafik TS_A'!#REF!</definedName>
    <definedName name="terastalad">#REF!</definedName>
    <definedName name="Toode" localSheetId="3">'Annuiteedigraafik PT_C'!#REF!</definedName>
    <definedName name="Toode">#REF!</definedName>
    <definedName name="TRANS" localSheetId="1">'Annuiteedigraafik BIL'!#REF!</definedName>
    <definedName name="TRANS" localSheetId="2">'Annuiteedigraafik PT_A'!#REF!</definedName>
    <definedName name="TRANS" localSheetId="3">'Annuiteedigraafik PT_C'!#REF!</definedName>
    <definedName name="TRANS" localSheetId="4">'Annuiteedigraafik TS_A'!#REF!</definedName>
    <definedName name="TRANS">#REF!</definedName>
    <definedName name="Uus" localSheetId="1">'Annuiteedigraafik BIL'!#REF!</definedName>
    <definedName name="Uus" localSheetId="2">'Annuiteedigraafik PT_A'!#REF!</definedName>
    <definedName name="Uus" localSheetId="3">'Annuiteedigraafik PT_C'!#REF!</definedName>
    <definedName name="Uus" localSheetId="4">'Annuiteedigraafik TS_A'!#REF!</definedName>
    <definedName name="Uus">#REF!</definedName>
    <definedName name="v" localSheetId="1">'Annuiteedigraafik BIL'!#REF!</definedName>
    <definedName name="v" localSheetId="2">'Annuiteedigraafik PT_A'!#REF!</definedName>
    <definedName name="v" localSheetId="3">'Annuiteedigraafik PT_C'!#REF!</definedName>
    <definedName name="v" localSheetId="4">'Annuiteedigraafik TS_A'!#REF!</definedName>
    <definedName name="v">#REF!</definedName>
    <definedName name="vahelagi" localSheetId="1">'Annuiteedigraafik BIL'!#REF!</definedName>
    <definedName name="vahelagi" localSheetId="2">'Annuiteedigraafik PT_A'!#REF!</definedName>
    <definedName name="vahelagi" localSheetId="4">'Annuiteedigraafik TS_A'!#REF!</definedName>
    <definedName name="vahelagi">#REF!</definedName>
    <definedName name="Veel" localSheetId="1">'Annuiteedigraafik BIL'!#REF!</definedName>
    <definedName name="Veel" localSheetId="2">'Annuiteedigraafik PT_A'!#REF!</definedName>
    <definedName name="Veel" localSheetId="4">'Annuiteedigraafik TS_A'!#REF!</definedName>
    <definedName name="Veel">#REF!</definedName>
    <definedName name="vundamendilisa" localSheetId="1">'Annuiteedigraafik BIL'!#REF!</definedName>
    <definedName name="vundamendilisa" localSheetId="2">'Annuiteedigraafik PT_A'!#REF!</definedName>
    <definedName name="vundamendilisa" localSheetId="4">'Annuiteedigraafik TS_A'!#REF!</definedName>
    <definedName name="vundamendilisa">#REF!</definedName>
    <definedName name="vundament" localSheetId="1">'Annuiteedigraafik BIL'!#REF!</definedName>
    <definedName name="vundament" localSheetId="2">'Annuiteedigraafik PT_A'!#REF!</definedName>
    <definedName name="vundament" localSheetId="4">'Annuiteedigraafik TS_A'!#REF!</definedName>
    <definedName name="vundament">#REF!</definedName>
    <definedName name="vundamentlisa" localSheetId="1">'Annuiteedigraafik BIL'!#REF!</definedName>
    <definedName name="vundamentlisa" localSheetId="2">'Annuiteedigraafik PT_A'!#REF!</definedName>
    <definedName name="vundamentlisa" localSheetId="4">'Annuiteedigraafik TS_A'!#REF!</definedName>
    <definedName name="vundamentlisa">#REF!</definedName>
    <definedName name="võrdkülgsednurkterased" localSheetId="1">'Annuiteedigraafik BIL'!#REF!</definedName>
    <definedName name="võrdkülgsednurkterased" localSheetId="2">'Annuiteedigraafik PT_A'!#REF!</definedName>
    <definedName name="võrdkülgsednurkterased" localSheetId="4">'Annuiteedigraafik TS_A'!#REF!</definedName>
    <definedName name="võrdkülgsednurkterased">#REF!</definedName>
    <definedName name="võrdkülgsednurkterased50" localSheetId="1">'Annuiteedigraafik BIL'!#REF!</definedName>
    <definedName name="võrdkülgsednurkterased50" localSheetId="2">'Annuiteedigraafik PT_A'!#REF!</definedName>
    <definedName name="võrdkülgsednurkterased50" localSheetId="4">'Annuiteedigraafik TS_A'!#REF!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4" l="1"/>
  <c r="H19" i="4"/>
  <c r="H18" i="4"/>
  <c r="E57" i="35"/>
  <c r="E56" i="35"/>
  <c r="E55" i="35"/>
  <c r="E54" i="35"/>
  <c r="E53" i="35"/>
  <c r="E52" i="35"/>
  <c r="P51" i="35"/>
  <c r="E51" i="35"/>
  <c r="P50" i="35"/>
  <c r="E50" i="35"/>
  <c r="P49" i="35"/>
  <c r="E49" i="35"/>
  <c r="P48" i="35"/>
  <c r="E48" i="35"/>
  <c r="P47" i="35"/>
  <c r="E47" i="35"/>
  <c r="E46" i="35"/>
  <c r="E45" i="35"/>
  <c r="P44" i="35"/>
  <c r="E44" i="35"/>
  <c r="P43" i="35"/>
  <c r="E43" i="35"/>
  <c r="P42" i="35"/>
  <c r="E42" i="35"/>
  <c r="P41" i="35"/>
  <c r="E41" i="35"/>
  <c r="P40" i="35"/>
  <c r="E40" i="35"/>
  <c r="P39" i="35"/>
  <c r="E39" i="35"/>
  <c r="P38" i="35"/>
  <c r="E38" i="35"/>
  <c r="P37" i="35"/>
  <c r="E37" i="35"/>
  <c r="E36" i="35"/>
  <c r="E35" i="35"/>
  <c r="P34" i="35"/>
  <c r="E34" i="35"/>
  <c r="P33" i="35"/>
  <c r="E33" i="35"/>
  <c r="P32" i="35"/>
  <c r="E32" i="35"/>
  <c r="P31" i="35"/>
  <c r="E31" i="35"/>
  <c r="P30" i="35"/>
  <c r="E30" i="35"/>
  <c r="P29" i="35"/>
  <c r="E29" i="35"/>
  <c r="P28" i="35"/>
  <c r="E28" i="35"/>
  <c r="P27" i="35"/>
  <c r="E27" i="35"/>
  <c r="E26" i="35"/>
  <c r="E25" i="35"/>
  <c r="E24" i="35"/>
  <c r="E23" i="35"/>
  <c r="E22" i="35"/>
  <c r="E21" i="35"/>
  <c r="P20" i="35"/>
  <c r="E20" i="35"/>
  <c r="P19" i="35"/>
  <c r="E19" i="35"/>
  <c r="P18" i="35"/>
  <c r="E18" i="35"/>
  <c r="P17" i="35"/>
  <c r="E17" i="35"/>
  <c r="E16" i="35"/>
  <c r="E15" i="35"/>
  <c r="N14" i="35"/>
  <c r="F14" i="35"/>
  <c r="F15" i="35" s="1"/>
  <c r="F16" i="35" s="1"/>
  <c r="F17" i="35" s="1"/>
  <c r="F18" i="35" s="1"/>
  <c r="F19" i="35" s="1"/>
  <c r="F20" i="35" s="1"/>
  <c r="F21" i="35" s="1"/>
  <c r="F22" i="35" s="1"/>
  <c r="F23" i="35" s="1"/>
  <c r="F24" i="35" s="1"/>
  <c r="F25" i="35" s="1"/>
  <c r="F26" i="35" s="1"/>
  <c r="F27" i="35" s="1"/>
  <c r="F28" i="35" s="1"/>
  <c r="F29" i="35" s="1"/>
  <c r="F30" i="35" s="1"/>
  <c r="F31" i="35" s="1"/>
  <c r="F32" i="35" s="1"/>
  <c r="F33" i="35" s="1"/>
  <c r="F34" i="35" s="1"/>
  <c r="F35" i="35" s="1"/>
  <c r="F36" i="35" s="1"/>
  <c r="F37" i="35" s="1"/>
  <c r="F38" i="35" s="1"/>
  <c r="F39" i="35" s="1"/>
  <c r="F40" i="35" s="1"/>
  <c r="F41" i="35" s="1"/>
  <c r="F42" i="35" s="1"/>
  <c r="F43" i="35" s="1"/>
  <c r="F44" i="35" s="1"/>
  <c r="F45" i="35" s="1"/>
  <c r="F46" i="35" s="1"/>
  <c r="F47" i="35" s="1"/>
  <c r="F48" i="35" s="1"/>
  <c r="F49" i="35" s="1"/>
  <c r="F50" i="35" s="1"/>
  <c r="F51" i="35" s="1"/>
  <c r="F52" i="35" s="1"/>
  <c r="F53" i="35" s="1"/>
  <c r="F54" i="35" s="1"/>
  <c r="F55" i="35" s="1"/>
  <c r="F56" i="35" s="1"/>
  <c r="F57" i="35" s="1"/>
  <c r="E14" i="35"/>
  <c r="C14" i="35"/>
  <c r="A14" i="35"/>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A46" i="35" s="1"/>
  <c r="A47" i="35" s="1"/>
  <c r="A48" i="35" s="1"/>
  <c r="A49" i="35" s="1"/>
  <c r="A50" i="35" s="1"/>
  <c r="A51" i="35" s="1"/>
  <c r="A52" i="35" s="1"/>
  <c r="A53" i="35" s="1"/>
  <c r="A54" i="35" s="1"/>
  <c r="A55" i="35" s="1"/>
  <c r="A56" i="35" s="1"/>
  <c r="A57" i="35" s="1"/>
  <c r="D8" i="35"/>
  <c r="D9" i="35" s="1"/>
  <c r="P7" i="35"/>
  <c r="P6" i="35"/>
  <c r="E57" i="34"/>
  <c r="E56" i="34"/>
  <c r="E55" i="34"/>
  <c r="E54" i="34"/>
  <c r="E53" i="34"/>
  <c r="E52" i="34"/>
  <c r="E51" i="34"/>
  <c r="E50" i="34"/>
  <c r="E49" i="34"/>
  <c r="E48" i="34"/>
  <c r="E47" i="34"/>
  <c r="E46" i="34"/>
  <c r="E45" i="34"/>
  <c r="E44" i="34"/>
  <c r="E43" i="34"/>
  <c r="E42" i="34"/>
  <c r="E41" i="34"/>
  <c r="E40" i="34"/>
  <c r="E39" i="34"/>
  <c r="E38" i="34"/>
  <c r="E37" i="34"/>
  <c r="E36" i="34"/>
  <c r="E35" i="34"/>
  <c r="E34" i="34"/>
  <c r="E33" i="34"/>
  <c r="E32" i="34"/>
  <c r="E31" i="34"/>
  <c r="E30" i="34"/>
  <c r="E29" i="34"/>
  <c r="E28" i="34"/>
  <c r="E27" i="34"/>
  <c r="E26" i="34"/>
  <c r="E25" i="34"/>
  <c r="E24" i="34"/>
  <c r="E23" i="34"/>
  <c r="E22" i="34"/>
  <c r="E21" i="34"/>
  <c r="E20" i="34"/>
  <c r="E19" i="34"/>
  <c r="E18" i="34"/>
  <c r="E17" i="34"/>
  <c r="E16" i="34"/>
  <c r="E15" i="34"/>
  <c r="N14" i="34"/>
  <c r="F14" i="34"/>
  <c r="F15" i="34" s="1"/>
  <c r="F16" i="34" s="1"/>
  <c r="F17" i="34" s="1"/>
  <c r="F18" i="34" s="1"/>
  <c r="F19" i="34" s="1"/>
  <c r="F20" i="34" s="1"/>
  <c r="F21" i="34" s="1"/>
  <c r="F22" i="34" s="1"/>
  <c r="F23" i="34" s="1"/>
  <c r="F24" i="34" s="1"/>
  <c r="F25" i="34" s="1"/>
  <c r="F26" i="34" s="1"/>
  <c r="F27" i="34" s="1"/>
  <c r="F28" i="34" s="1"/>
  <c r="F29" i="34" s="1"/>
  <c r="F30" i="34" s="1"/>
  <c r="F31" i="34" s="1"/>
  <c r="F32" i="34" s="1"/>
  <c r="F33" i="34" s="1"/>
  <c r="F34" i="34" s="1"/>
  <c r="F35" i="34" s="1"/>
  <c r="F36" i="34" s="1"/>
  <c r="F37" i="34" s="1"/>
  <c r="F38" i="34" s="1"/>
  <c r="F39" i="34" s="1"/>
  <c r="F40" i="34" s="1"/>
  <c r="F41" i="34" s="1"/>
  <c r="F42" i="34" s="1"/>
  <c r="F43" i="34" s="1"/>
  <c r="F44" i="34" s="1"/>
  <c r="F45" i="34" s="1"/>
  <c r="F46" i="34" s="1"/>
  <c r="F47" i="34" s="1"/>
  <c r="F48" i="34" s="1"/>
  <c r="F49" i="34" s="1"/>
  <c r="F50" i="34" s="1"/>
  <c r="F51" i="34" s="1"/>
  <c r="F52" i="34" s="1"/>
  <c r="F53" i="34" s="1"/>
  <c r="F54" i="34" s="1"/>
  <c r="F55" i="34" s="1"/>
  <c r="F56" i="34" s="1"/>
  <c r="F57" i="34" s="1"/>
  <c r="E14" i="34"/>
  <c r="C14" i="34"/>
  <c r="A14" i="34"/>
  <c r="A15" i="34" s="1"/>
  <c r="A16" i="34" s="1"/>
  <c r="A17" i="34" s="1"/>
  <c r="A18" i="34" s="1"/>
  <c r="A19" i="34" s="1"/>
  <c r="A20" i="34" s="1"/>
  <c r="A21" i="34" s="1"/>
  <c r="A22" i="34" s="1"/>
  <c r="A23" i="34" s="1"/>
  <c r="A24" i="34" s="1"/>
  <c r="A25" i="34" s="1"/>
  <c r="A26" i="34" s="1"/>
  <c r="A27" i="34" s="1"/>
  <c r="A28" i="34" s="1"/>
  <c r="A29" i="34" s="1"/>
  <c r="A30" i="34" s="1"/>
  <c r="A31" i="34" s="1"/>
  <c r="A32" i="34" s="1"/>
  <c r="A33" i="34" s="1"/>
  <c r="A34" i="34" s="1"/>
  <c r="A35" i="34" s="1"/>
  <c r="A36" i="34" s="1"/>
  <c r="A37" i="34" s="1"/>
  <c r="A38" i="34" s="1"/>
  <c r="A39" i="34" s="1"/>
  <c r="A40" i="34" s="1"/>
  <c r="A41" i="34" s="1"/>
  <c r="A42" i="34" s="1"/>
  <c r="A43" i="34" s="1"/>
  <c r="A44" i="34" s="1"/>
  <c r="A45" i="34" s="1"/>
  <c r="A46" i="34" s="1"/>
  <c r="A47" i="34" s="1"/>
  <c r="A48" i="34" s="1"/>
  <c r="A49" i="34" s="1"/>
  <c r="A50" i="34" s="1"/>
  <c r="A51" i="34" s="1"/>
  <c r="A52" i="34" s="1"/>
  <c r="A53" i="34" s="1"/>
  <c r="A54" i="34" s="1"/>
  <c r="A55" i="34" s="1"/>
  <c r="A56" i="34" s="1"/>
  <c r="A57" i="34" s="1"/>
  <c r="D8" i="34"/>
  <c r="D9" i="34" s="1"/>
  <c r="P7" i="34"/>
  <c r="P6" i="34"/>
  <c r="I24" i="4"/>
  <c r="O14" i="35" l="1"/>
  <c r="G14" i="35"/>
  <c r="C15" i="35" s="1"/>
  <c r="D14" i="35"/>
  <c r="P57" i="35"/>
  <c r="P56" i="35"/>
  <c r="P54" i="35"/>
  <c r="P52" i="35"/>
  <c r="P46" i="35"/>
  <c r="P45" i="35"/>
  <c r="P53" i="35"/>
  <c r="P55" i="35"/>
  <c r="P16" i="35"/>
  <c r="P15" i="35"/>
  <c r="P23" i="35"/>
  <c r="P36" i="35"/>
  <c r="P35" i="35"/>
  <c r="Q14" i="35"/>
  <c r="Q15" i="35" s="1"/>
  <c r="Q16" i="35" s="1"/>
  <c r="Q17" i="35" s="1"/>
  <c r="Q18" i="35" s="1"/>
  <c r="Q19" i="35" s="1"/>
  <c r="Q20" i="35" s="1"/>
  <c r="Q21" i="35" s="1"/>
  <c r="Q22" i="35" s="1"/>
  <c r="Q23" i="35" s="1"/>
  <c r="Q24" i="35" s="1"/>
  <c r="Q25" i="35" s="1"/>
  <c r="Q26" i="35" s="1"/>
  <c r="Q27" i="35" s="1"/>
  <c r="Q28" i="35" s="1"/>
  <c r="Q29" i="35" s="1"/>
  <c r="Q30" i="35" s="1"/>
  <c r="Q31" i="35" s="1"/>
  <c r="Q32" i="35" s="1"/>
  <c r="Q33" i="35" s="1"/>
  <c r="Q34" i="35" s="1"/>
  <c r="Q35" i="35" s="1"/>
  <c r="Q36" i="35" s="1"/>
  <c r="Q37" i="35" s="1"/>
  <c r="Q38" i="35" s="1"/>
  <c r="Q39" i="35" s="1"/>
  <c r="Q40" i="35" s="1"/>
  <c r="Q41" i="35" s="1"/>
  <c r="Q42" i="35" s="1"/>
  <c r="Q43" i="35" s="1"/>
  <c r="Q44" i="35" s="1"/>
  <c r="Q45" i="35" s="1"/>
  <c r="Q46" i="35" s="1"/>
  <c r="Q47" i="35" s="1"/>
  <c r="Q48" i="35" s="1"/>
  <c r="Q49" i="35" s="1"/>
  <c r="Q50" i="35" s="1"/>
  <c r="Q51" i="35" s="1"/>
  <c r="Q52" i="35" s="1"/>
  <c r="Q53" i="35" s="1"/>
  <c r="Q54" i="35" s="1"/>
  <c r="Q55" i="35" s="1"/>
  <c r="Q56" i="35" s="1"/>
  <c r="Q57" i="35" s="1"/>
  <c r="P26" i="35"/>
  <c r="P25" i="35"/>
  <c r="P24" i="35"/>
  <c r="P14" i="35"/>
  <c r="R14" i="35" s="1"/>
  <c r="N15" i="35" s="1"/>
  <c r="P22" i="35"/>
  <c r="P21" i="35"/>
  <c r="O8" i="35"/>
  <c r="O9" i="35" s="1"/>
  <c r="L14" i="35"/>
  <c r="L15" i="35" s="1"/>
  <c r="L16" i="35" s="1"/>
  <c r="L17" i="35" s="1"/>
  <c r="L18" i="35" s="1"/>
  <c r="L19" i="35" s="1"/>
  <c r="L20" i="35" s="1"/>
  <c r="L21" i="35" s="1"/>
  <c r="L22" i="35" s="1"/>
  <c r="L23" i="35" s="1"/>
  <c r="L24" i="35" s="1"/>
  <c r="L25" i="35" s="1"/>
  <c r="L26" i="35" s="1"/>
  <c r="L27" i="35" s="1"/>
  <c r="L28" i="35" s="1"/>
  <c r="L29" i="35" s="1"/>
  <c r="L30" i="35" s="1"/>
  <c r="L31" i="35" s="1"/>
  <c r="L32" i="35" s="1"/>
  <c r="L33" i="35" s="1"/>
  <c r="L34" i="35" s="1"/>
  <c r="L35" i="35" s="1"/>
  <c r="L36" i="35" s="1"/>
  <c r="L37" i="35" s="1"/>
  <c r="L38" i="35" s="1"/>
  <c r="L39" i="35" s="1"/>
  <c r="L40" i="35" s="1"/>
  <c r="L41" i="35" s="1"/>
  <c r="L42" i="35" s="1"/>
  <c r="L43" i="35" s="1"/>
  <c r="L44" i="35" s="1"/>
  <c r="L45" i="35" s="1"/>
  <c r="L46" i="35" s="1"/>
  <c r="L47" i="35" s="1"/>
  <c r="L48" i="35" s="1"/>
  <c r="L49" i="35" s="1"/>
  <c r="L50" i="35" s="1"/>
  <c r="L51" i="35" s="1"/>
  <c r="L52" i="35" s="1"/>
  <c r="L53" i="35" s="1"/>
  <c r="L54" i="35" s="1"/>
  <c r="L55" i="35" s="1"/>
  <c r="L56" i="35" s="1"/>
  <c r="L57" i="35" s="1"/>
  <c r="O14" i="34"/>
  <c r="D14" i="34"/>
  <c r="G14" i="34"/>
  <c r="C15" i="34" s="1"/>
  <c r="P44" i="34"/>
  <c r="P37" i="34"/>
  <c r="P30" i="34"/>
  <c r="P51" i="34"/>
  <c r="P50" i="34"/>
  <c r="P45" i="34"/>
  <c r="P41" i="34"/>
  <c r="P57" i="34"/>
  <c r="P56" i="34"/>
  <c r="P55" i="34"/>
  <c r="P54" i="34"/>
  <c r="P53" i="34"/>
  <c r="P52" i="34"/>
  <c r="P49" i="34"/>
  <c r="P43" i="34"/>
  <c r="P36" i="34"/>
  <c r="P34" i="34"/>
  <c r="P29" i="34"/>
  <c r="P28" i="34"/>
  <c r="P27" i="34"/>
  <c r="P38" i="34"/>
  <c r="P25" i="34"/>
  <c r="P24" i="34"/>
  <c r="P23" i="34"/>
  <c r="P22" i="34"/>
  <c r="P21" i="34"/>
  <c r="P20" i="34"/>
  <c r="P19" i="34"/>
  <c r="P18" i="34"/>
  <c r="P17" i="34"/>
  <c r="P16" i="34"/>
  <c r="P15" i="34"/>
  <c r="P46" i="34"/>
  <c r="P42" i="34"/>
  <c r="P39" i="34"/>
  <c r="Q14" i="34"/>
  <c r="Q15" i="34" s="1"/>
  <c r="Q16" i="34" s="1"/>
  <c r="Q17" i="34" s="1"/>
  <c r="Q18" i="34" s="1"/>
  <c r="Q19" i="34" s="1"/>
  <c r="Q20" i="34" s="1"/>
  <c r="Q21" i="34" s="1"/>
  <c r="Q22" i="34" s="1"/>
  <c r="Q23" i="34" s="1"/>
  <c r="Q24" i="34" s="1"/>
  <c r="Q25" i="34" s="1"/>
  <c r="Q26" i="34" s="1"/>
  <c r="Q27" i="34" s="1"/>
  <c r="Q28" i="34" s="1"/>
  <c r="Q29" i="34" s="1"/>
  <c r="Q30" i="34" s="1"/>
  <c r="Q31" i="34" s="1"/>
  <c r="Q32" i="34" s="1"/>
  <c r="Q33" i="34" s="1"/>
  <c r="Q34" i="34" s="1"/>
  <c r="Q35" i="34" s="1"/>
  <c r="Q36" i="34" s="1"/>
  <c r="Q37" i="34" s="1"/>
  <c r="Q38" i="34" s="1"/>
  <c r="Q39" i="34" s="1"/>
  <c r="Q40" i="34" s="1"/>
  <c r="Q41" i="34" s="1"/>
  <c r="Q42" i="34" s="1"/>
  <c r="Q43" i="34" s="1"/>
  <c r="Q44" i="34" s="1"/>
  <c r="Q45" i="34" s="1"/>
  <c r="Q46" i="34" s="1"/>
  <c r="Q47" i="34" s="1"/>
  <c r="Q48" i="34" s="1"/>
  <c r="Q49" i="34" s="1"/>
  <c r="Q50" i="34" s="1"/>
  <c r="Q51" i="34" s="1"/>
  <c r="Q52" i="34" s="1"/>
  <c r="Q53" i="34" s="1"/>
  <c r="Q54" i="34" s="1"/>
  <c r="Q55" i="34" s="1"/>
  <c r="Q56" i="34" s="1"/>
  <c r="Q57" i="34" s="1"/>
  <c r="P14" i="34"/>
  <c r="R14" i="34" s="1"/>
  <c r="N15" i="34" s="1"/>
  <c r="P31" i="34"/>
  <c r="P47" i="34"/>
  <c r="P26" i="34"/>
  <c r="P33" i="34"/>
  <c r="P32" i="34"/>
  <c r="P35" i="34"/>
  <c r="P48" i="34"/>
  <c r="P40" i="34"/>
  <c r="O8" i="34"/>
  <c r="O9" i="34" s="1"/>
  <c r="L14" i="34"/>
  <c r="L15" i="34" s="1"/>
  <c r="L16" i="34" s="1"/>
  <c r="L17" i="34" s="1"/>
  <c r="L18" i="34" s="1"/>
  <c r="L19" i="34" s="1"/>
  <c r="L20" i="34" s="1"/>
  <c r="L21" i="34" s="1"/>
  <c r="L22" i="34" s="1"/>
  <c r="L23" i="34" s="1"/>
  <c r="L24" i="34" s="1"/>
  <c r="L25" i="34" s="1"/>
  <c r="L26" i="34" s="1"/>
  <c r="L27" i="34" s="1"/>
  <c r="L28" i="34" s="1"/>
  <c r="L29" i="34" s="1"/>
  <c r="L30" i="34" s="1"/>
  <c r="L31" i="34" s="1"/>
  <c r="L32" i="34" s="1"/>
  <c r="L33" i="34" s="1"/>
  <c r="L34" i="34" s="1"/>
  <c r="L35" i="34" s="1"/>
  <c r="L36" i="34" s="1"/>
  <c r="L37" i="34" s="1"/>
  <c r="L38" i="34" s="1"/>
  <c r="L39" i="34" s="1"/>
  <c r="L40" i="34" s="1"/>
  <c r="L41" i="34" s="1"/>
  <c r="L42" i="34" s="1"/>
  <c r="L43" i="34" s="1"/>
  <c r="L44" i="34" s="1"/>
  <c r="L45" i="34" s="1"/>
  <c r="L46" i="34" s="1"/>
  <c r="L47" i="34" s="1"/>
  <c r="L48" i="34" s="1"/>
  <c r="L49" i="34" s="1"/>
  <c r="L50" i="34" s="1"/>
  <c r="L51" i="34" s="1"/>
  <c r="L52" i="34" s="1"/>
  <c r="L53" i="34" s="1"/>
  <c r="L54" i="34" s="1"/>
  <c r="L55" i="34" s="1"/>
  <c r="L56" i="34" s="1"/>
  <c r="L57" i="34" s="1"/>
  <c r="H20" i="4"/>
  <c r="A14" i="32"/>
  <c r="P14" i="32"/>
  <c r="Q14" i="32"/>
  <c r="Q15" i="32" s="1"/>
  <c r="Q16" i="32" s="1"/>
  <c r="Q17" i="32" s="1"/>
  <c r="Q18" i="32" s="1"/>
  <c r="Q19" i="32" s="1"/>
  <c r="Q20" i="32" s="1"/>
  <c r="Q21" i="32" s="1"/>
  <c r="Q22" i="32" s="1"/>
  <c r="Q23" i="32" s="1"/>
  <c r="Q24" i="32" s="1"/>
  <c r="Q25" i="32" s="1"/>
  <c r="Q26" i="32" s="1"/>
  <c r="Q27" i="32" s="1"/>
  <c r="Q28" i="32" s="1"/>
  <c r="Q29" i="32" s="1"/>
  <c r="Q30" i="32" s="1"/>
  <c r="Q31" i="32" s="1"/>
  <c r="Q32" i="32" s="1"/>
  <c r="Q33" i="32" s="1"/>
  <c r="Q34" i="32" s="1"/>
  <c r="Q35" i="32" s="1"/>
  <c r="Q36" i="32" s="1"/>
  <c r="Q37" i="32" s="1"/>
  <c r="Q38" i="32" s="1"/>
  <c r="Q39" i="32" s="1"/>
  <c r="Q40" i="32" s="1"/>
  <c r="Q41" i="32" s="1"/>
  <c r="Q42" i="32" s="1"/>
  <c r="Q43" i="32" s="1"/>
  <c r="Q44" i="32" s="1"/>
  <c r="Q45" i="32" s="1"/>
  <c r="Q46" i="32" s="1"/>
  <c r="Q47" i="32" s="1"/>
  <c r="Q48" i="32" s="1"/>
  <c r="Q49" i="32" s="1"/>
  <c r="Q50" i="32" s="1"/>
  <c r="Q51" i="32" s="1"/>
  <c r="Q52" i="32" s="1"/>
  <c r="Q53" i="32" s="1"/>
  <c r="Q54" i="32" s="1"/>
  <c r="Q55" i="32" s="1"/>
  <c r="Q56" i="32" s="1"/>
  <c r="Q57" i="32" s="1"/>
  <c r="A15" i="32"/>
  <c r="P15" i="32"/>
  <c r="A16" i="32"/>
  <c r="P16" i="32"/>
  <c r="A17" i="32"/>
  <c r="P17" i="32"/>
  <c r="A18" i="32"/>
  <c r="P18" i="32"/>
  <c r="A19" i="32"/>
  <c r="P19" i="32"/>
  <c r="A20" i="32"/>
  <c r="P20" i="32"/>
  <c r="A21" i="32"/>
  <c r="P21" i="32"/>
  <c r="A22" i="32"/>
  <c r="P22" i="32"/>
  <c r="A23" i="32"/>
  <c r="P23" i="32"/>
  <c r="A24" i="32"/>
  <c r="P24" i="32"/>
  <c r="A25" i="32"/>
  <c r="P25" i="32"/>
  <c r="A26" i="32"/>
  <c r="P26" i="32"/>
  <c r="A27" i="32"/>
  <c r="P27" i="32"/>
  <c r="A28" i="32"/>
  <c r="P28" i="32"/>
  <c r="A29" i="32"/>
  <c r="P29" i="32"/>
  <c r="A30" i="32"/>
  <c r="P30" i="32"/>
  <c r="A31" i="32"/>
  <c r="P31" i="32"/>
  <c r="A32" i="32"/>
  <c r="P32" i="32"/>
  <c r="A33" i="32"/>
  <c r="P33" i="32"/>
  <c r="A34" i="32"/>
  <c r="P34" i="32"/>
  <c r="A35" i="32"/>
  <c r="P35" i="32"/>
  <c r="A36" i="32"/>
  <c r="P36" i="32"/>
  <c r="A37" i="32"/>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P37" i="32"/>
  <c r="P38" i="32"/>
  <c r="P39" i="32"/>
  <c r="P40" i="32"/>
  <c r="P41" i="32"/>
  <c r="P42" i="32"/>
  <c r="P43" i="32"/>
  <c r="P44" i="32"/>
  <c r="P45" i="32"/>
  <c r="P46" i="32"/>
  <c r="P47" i="32"/>
  <c r="P48" i="32"/>
  <c r="P49" i="32"/>
  <c r="P50" i="32"/>
  <c r="P51" i="32"/>
  <c r="P52" i="32"/>
  <c r="P53" i="32"/>
  <c r="P54" i="32"/>
  <c r="P55" i="32"/>
  <c r="P56" i="32"/>
  <c r="P57" i="32"/>
  <c r="P6" i="32"/>
  <c r="P7" i="32"/>
  <c r="D8" i="32"/>
  <c r="C14" i="32"/>
  <c r="N14" i="32"/>
  <c r="O14" i="32" s="1"/>
  <c r="D9" i="32"/>
  <c r="A17" i="29"/>
  <c r="A18" i="29"/>
  <c r="A19" i="29"/>
  <c r="A20" i="29" s="1"/>
  <c r="A21" i="29"/>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52" i="29" s="1"/>
  <c r="A53" i="29" s="1"/>
  <c r="A54" i="29" s="1"/>
  <c r="A55" i="29" s="1"/>
  <c r="A56" i="29" s="1"/>
  <c r="A57" i="29" s="1"/>
  <c r="A58" i="29" s="1"/>
  <c r="A59" i="29" s="1"/>
  <c r="A60" i="29" s="1"/>
  <c r="D8" i="29"/>
  <c r="D9" i="29" s="1"/>
  <c r="M4" i="29"/>
  <c r="E10" i="29" s="1"/>
  <c r="E12" i="29" s="1"/>
  <c r="O15" i="35" l="1"/>
  <c r="R15" i="35"/>
  <c r="N16" i="35" s="1"/>
  <c r="D15" i="35"/>
  <c r="G15" i="35"/>
  <c r="C16" i="35" s="1"/>
  <c r="O15" i="34"/>
  <c r="R15" i="34"/>
  <c r="N16" i="34" s="1"/>
  <c r="D15" i="34"/>
  <c r="G15" i="34"/>
  <c r="C16" i="34" s="1"/>
  <c r="R14" i="32"/>
  <c r="N15" i="32" s="1"/>
  <c r="E11" i="29"/>
  <c r="O15" i="32"/>
  <c r="R15" i="32"/>
  <c r="N16" i="32" s="1"/>
  <c r="D14" i="32"/>
  <c r="O8" i="32"/>
  <c r="O9" i="32" s="1"/>
  <c r="L14" i="32"/>
  <c r="L15" i="32" s="1"/>
  <c r="L16" i="32" s="1"/>
  <c r="L17" i="32" s="1"/>
  <c r="L18" i="32" s="1"/>
  <c r="L19" i="32" s="1"/>
  <c r="L20" i="32" s="1"/>
  <c r="L21" i="32" s="1"/>
  <c r="L22" i="32" s="1"/>
  <c r="L23" i="32" s="1"/>
  <c r="L24" i="32" s="1"/>
  <c r="L25" i="32" s="1"/>
  <c r="L26" i="32" s="1"/>
  <c r="L27" i="32" s="1"/>
  <c r="L28" i="32" s="1"/>
  <c r="L29" i="32" s="1"/>
  <c r="L30" i="32" s="1"/>
  <c r="L31" i="32" s="1"/>
  <c r="L32" i="32" s="1"/>
  <c r="L33" i="32" s="1"/>
  <c r="L34" i="32" s="1"/>
  <c r="L35" i="32" s="1"/>
  <c r="L36" i="32" s="1"/>
  <c r="L37" i="32" s="1"/>
  <c r="L38" i="32" s="1"/>
  <c r="L39" i="32" s="1"/>
  <c r="L40" i="32" s="1"/>
  <c r="L41" i="32" s="1"/>
  <c r="L42" i="32" s="1"/>
  <c r="L43" i="32" s="1"/>
  <c r="L44" i="32" s="1"/>
  <c r="L45" i="32" s="1"/>
  <c r="L46" i="32" s="1"/>
  <c r="L47" i="32" s="1"/>
  <c r="L48" i="32" s="1"/>
  <c r="L49" i="32" s="1"/>
  <c r="L50" i="32" s="1"/>
  <c r="L51" i="32" s="1"/>
  <c r="L52" i="32" s="1"/>
  <c r="L53" i="32" s="1"/>
  <c r="L54" i="32" s="1"/>
  <c r="L55" i="32" s="1"/>
  <c r="L56" i="32" s="1"/>
  <c r="L57" i="32" s="1"/>
  <c r="F14" i="32"/>
  <c r="F15" i="32" s="1"/>
  <c r="F16" i="32" s="1"/>
  <c r="F17" i="32" s="1"/>
  <c r="F18" i="32" s="1"/>
  <c r="F19" i="32" s="1"/>
  <c r="F20" i="32" s="1"/>
  <c r="F21" i="32" s="1"/>
  <c r="F22" i="32" s="1"/>
  <c r="F23" i="32" s="1"/>
  <c r="F24" i="32" s="1"/>
  <c r="F25" i="32" s="1"/>
  <c r="F26" i="32" s="1"/>
  <c r="F27" i="32" s="1"/>
  <c r="F28" i="32" s="1"/>
  <c r="F29" i="32" s="1"/>
  <c r="F30" i="32" s="1"/>
  <c r="F31" i="32" s="1"/>
  <c r="F32" i="32" s="1"/>
  <c r="F33" i="32" s="1"/>
  <c r="F34" i="32" s="1"/>
  <c r="F35" i="32" s="1"/>
  <c r="F36" i="32" s="1"/>
  <c r="F37" i="32" s="1"/>
  <c r="F38" i="32" s="1"/>
  <c r="F39" i="32" s="1"/>
  <c r="F40" i="32" s="1"/>
  <c r="F41" i="32" s="1"/>
  <c r="F42" i="32" s="1"/>
  <c r="F43" i="32" s="1"/>
  <c r="F44" i="32" s="1"/>
  <c r="F45" i="32" s="1"/>
  <c r="F46" i="32" s="1"/>
  <c r="F47" i="32" s="1"/>
  <c r="F48" i="32" s="1"/>
  <c r="F49" i="32" s="1"/>
  <c r="F50" i="32" s="1"/>
  <c r="F51" i="32" s="1"/>
  <c r="F52" i="32" s="1"/>
  <c r="F53" i="32" s="1"/>
  <c r="F54" i="32" s="1"/>
  <c r="F55" i="32" s="1"/>
  <c r="F56" i="32" s="1"/>
  <c r="F57" i="32" s="1"/>
  <c r="E57" i="32"/>
  <c r="E56" i="32"/>
  <c r="E55" i="32"/>
  <c r="E54" i="32"/>
  <c r="E53" i="32"/>
  <c r="E52" i="32"/>
  <c r="E51" i="32"/>
  <c r="E50" i="32"/>
  <c r="E49" i="32"/>
  <c r="E48" i="32"/>
  <c r="E47" i="32"/>
  <c r="E46" i="32"/>
  <c r="E45" i="32"/>
  <c r="E44" i="32"/>
  <c r="E43" i="32"/>
  <c r="E42" i="32"/>
  <c r="E41" i="32"/>
  <c r="E40" i="32"/>
  <c r="E39" i="32"/>
  <c r="E38" i="32"/>
  <c r="E37" i="32"/>
  <c r="E36" i="32"/>
  <c r="E35" i="32"/>
  <c r="E34" i="32"/>
  <c r="E33" i="32"/>
  <c r="E32" i="32"/>
  <c r="E31" i="32"/>
  <c r="E30" i="32"/>
  <c r="E29" i="32"/>
  <c r="E28" i="32"/>
  <c r="E27" i="32"/>
  <c r="E26" i="32"/>
  <c r="E25" i="32"/>
  <c r="E24" i="32"/>
  <c r="E23" i="32"/>
  <c r="E22" i="32"/>
  <c r="E21" i="32"/>
  <c r="E20" i="32"/>
  <c r="E19" i="32"/>
  <c r="E18" i="32"/>
  <c r="E17" i="32"/>
  <c r="E16" i="32"/>
  <c r="E15" i="32"/>
  <c r="E14" i="32"/>
  <c r="G14" i="32" s="1"/>
  <c r="C15" i="32" s="1"/>
  <c r="O16" i="35" l="1"/>
  <c r="R16" i="35"/>
  <c r="N17" i="35" s="1"/>
  <c r="D16" i="35"/>
  <c r="G16" i="35"/>
  <c r="C17" i="35" s="1"/>
  <c r="O16" i="34"/>
  <c r="R16" i="34"/>
  <c r="N17" i="34" s="1"/>
  <c r="D16" i="34"/>
  <c r="G16" i="34"/>
  <c r="C17" i="34" s="1"/>
  <c r="D15" i="32"/>
  <c r="G15" i="32"/>
  <c r="C16" i="32" s="1"/>
  <c r="E18" i="29"/>
  <c r="C17" i="29"/>
  <c r="E19" i="29"/>
  <c r="E21" i="29"/>
  <c r="E23" i="29"/>
  <c r="E25" i="29"/>
  <c r="E27" i="29"/>
  <c r="E29" i="29"/>
  <c r="E31" i="29"/>
  <c r="E33" i="29"/>
  <c r="E35" i="29"/>
  <c r="E37" i="29"/>
  <c r="E39" i="29"/>
  <c r="E41" i="29"/>
  <c r="E43" i="29"/>
  <c r="E45" i="29"/>
  <c r="E47" i="29"/>
  <c r="E49" i="29"/>
  <c r="E51" i="29"/>
  <c r="E53" i="29"/>
  <c r="E55" i="29"/>
  <c r="E57" i="29"/>
  <c r="E59" i="29"/>
  <c r="E17" i="29"/>
  <c r="F17" i="29"/>
  <c r="E40" i="29"/>
  <c r="E50" i="29"/>
  <c r="E24" i="29"/>
  <c r="E30" i="29"/>
  <c r="E36" i="29"/>
  <c r="E60" i="29"/>
  <c r="E34" i="29"/>
  <c r="E44" i="29"/>
  <c r="E46" i="29"/>
  <c r="E42" i="29"/>
  <c r="E22" i="29"/>
  <c r="E56" i="29"/>
  <c r="E28" i="29"/>
  <c r="E20" i="29"/>
  <c r="E26" i="29"/>
  <c r="E32" i="29"/>
  <c r="E52" i="29"/>
  <c r="E48" i="29"/>
  <c r="E58" i="29"/>
  <c r="E38" i="29"/>
  <c r="E54" i="29"/>
  <c r="O16" i="32"/>
  <c r="R16" i="32"/>
  <c r="N17" i="32" s="1"/>
  <c r="O17" i="35" l="1"/>
  <c r="R17" i="35"/>
  <c r="N18" i="35" s="1"/>
  <c r="D17" i="35"/>
  <c r="G17" i="35"/>
  <c r="C18" i="35" s="1"/>
  <c r="O17" i="34"/>
  <c r="R17" i="34"/>
  <c r="N18" i="34" s="1"/>
  <c r="D17" i="34"/>
  <c r="G17" i="34"/>
  <c r="C18" i="34" s="1"/>
  <c r="F18" i="29"/>
  <c r="F19" i="29" s="1"/>
  <c r="F20" i="29" s="1"/>
  <c r="F21" i="29" s="1"/>
  <c r="F22" i="29" s="1"/>
  <c r="F23" i="29" s="1"/>
  <c r="F24" i="29" s="1"/>
  <c r="F25" i="29" s="1"/>
  <c r="F26" i="29" s="1"/>
  <c r="F27" i="29" s="1"/>
  <c r="F28" i="29" s="1"/>
  <c r="F29" i="29" s="1"/>
  <c r="F30" i="29" s="1"/>
  <c r="F31" i="29" s="1"/>
  <c r="F32" i="29" s="1"/>
  <c r="F33" i="29" s="1"/>
  <c r="F34" i="29" s="1"/>
  <c r="F35" i="29" s="1"/>
  <c r="F36" i="29" s="1"/>
  <c r="F37" i="29" s="1"/>
  <c r="F38" i="29" s="1"/>
  <c r="F39" i="29" s="1"/>
  <c r="F40" i="29" s="1"/>
  <c r="F41" i="29" s="1"/>
  <c r="F42" i="29" s="1"/>
  <c r="F43" i="29" s="1"/>
  <c r="F44" i="29" s="1"/>
  <c r="F45" i="29" s="1"/>
  <c r="F46" i="29" s="1"/>
  <c r="F47" i="29" s="1"/>
  <c r="F48" i="29" s="1"/>
  <c r="F49" i="29" s="1"/>
  <c r="F50" i="29" s="1"/>
  <c r="F51" i="29" s="1"/>
  <c r="F52" i="29" s="1"/>
  <c r="F53" i="29" s="1"/>
  <c r="F54" i="29" s="1"/>
  <c r="F55" i="29" s="1"/>
  <c r="F56" i="29" s="1"/>
  <c r="F57" i="29" s="1"/>
  <c r="F58" i="29" s="1"/>
  <c r="F59" i="29" s="1"/>
  <c r="F60" i="29" s="1"/>
  <c r="H17" i="4"/>
  <c r="O17" i="32"/>
  <c r="R17" i="32"/>
  <c r="N18" i="32" s="1"/>
  <c r="G17" i="29"/>
  <c r="C18" i="29" s="1"/>
  <c r="D17" i="29"/>
  <c r="D16" i="32"/>
  <c r="G16" i="32"/>
  <c r="C17" i="32" s="1"/>
  <c r="O18" i="35" l="1"/>
  <c r="R18" i="35"/>
  <c r="N19" i="35" s="1"/>
  <c r="D18" i="35"/>
  <c r="G18" i="35"/>
  <c r="C19" i="35" s="1"/>
  <c r="O18" i="34"/>
  <c r="R18" i="34"/>
  <c r="N19" i="34" s="1"/>
  <c r="D18" i="34"/>
  <c r="G18" i="34"/>
  <c r="C19" i="34" s="1"/>
  <c r="D18" i="29"/>
  <c r="G18" i="29"/>
  <c r="C19" i="29" s="1"/>
  <c r="D17" i="32"/>
  <c r="G17" i="32"/>
  <c r="C18" i="32" s="1"/>
  <c r="O18" i="32"/>
  <c r="R18" i="32"/>
  <c r="N19" i="32" s="1"/>
  <c r="O19" i="35" l="1"/>
  <c r="R19" i="35"/>
  <c r="N20" i="35" s="1"/>
  <c r="D19" i="35"/>
  <c r="G19" i="35"/>
  <c r="C20" i="35" s="1"/>
  <c r="O19" i="34"/>
  <c r="R19" i="34"/>
  <c r="N20" i="34" s="1"/>
  <c r="D19" i="34"/>
  <c r="G19" i="34"/>
  <c r="C20" i="34" s="1"/>
  <c r="D18" i="32"/>
  <c r="G18" i="32"/>
  <c r="C19" i="32" s="1"/>
  <c r="O19" i="32"/>
  <c r="R19" i="32"/>
  <c r="N20" i="32" s="1"/>
  <c r="D19" i="29"/>
  <c r="G19" i="29"/>
  <c r="C20" i="29" s="1"/>
  <c r="O20" i="35" l="1"/>
  <c r="R20" i="35"/>
  <c r="N21" i="35" s="1"/>
  <c r="D20" i="35"/>
  <c r="G20" i="35"/>
  <c r="C21" i="35" s="1"/>
  <c r="O20" i="34"/>
  <c r="R20" i="34"/>
  <c r="N21" i="34" s="1"/>
  <c r="D20" i="34"/>
  <c r="G20" i="34"/>
  <c r="C21" i="34" s="1"/>
  <c r="O20" i="32"/>
  <c r="R20" i="32"/>
  <c r="N21" i="32" s="1"/>
  <c r="D19" i="32"/>
  <c r="G19" i="32"/>
  <c r="C20" i="32" s="1"/>
  <c r="D20" i="29"/>
  <c r="G20" i="29"/>
  <c r="C21" i="29" s="1"/>
  <c r="O21" i="35" l="1"/>
  <c r="R21" i="35"/>
  <c r="N22" i="35" s="1"/>
  <c r="D21" i="35"/>
  <c r="G21" i="35"/>
  <c r="C22" i="35" s="1"/>
  <c r="O21" i="34"/>
  <c r="R21" i="34"/>
  <c r="N22" i="34" s="1"/>
  <c r="D21" i="34"/>
  <c r="G21" i="34"/>
  <c r="C22" i="34" s="1"/>
  <c r="D20" i="32"/>
  <c r="G20" i="32"/>
  <c r="C21" i="32" s="1"/>
  <c r="D21" i="29"/>
  <c r="G21" i="29"/>
  <c r="C22" i="29" s="1"/>
  <c r="O21" i="32"/>
  <c r="R21" i="32"/>
  <c r="N22" i="32" s="1"/>
  <c r="O22" i="35" l="1"/>
  <c r="R22" i="35"/>
  <c r="N23" i="35" s="1"/>
  <c r="D22" i="35"/>
  <c r="G22" i="35"/>
  <c r="C23" i="35" s="1"/>
  <c r="O22" i="34"/>
  <c r="R22" i="34"/>
  <c r="N23" i="34" s="1"/>
  <c r="D22" i="34"/>
  <c r="G22" i="34"/>
  <c r="C23" i="34" s="1"/>
  <c r="O22" i="32"/>
  <c r="R22" i="32"/>
  <c r="N23" i="32" s="1"/>
  <c r="D22" i="29"/>
  <c r="G22" i="29"/>
  <c r="C23" i="29" s="1"/>
  <c r="D21" i="32"/>
  <c r="G21" i="32"/>
  <c r="C22" i="32" s="1"/>
  <c r="O23" i="35" l="1"/>
  <c r="R23" i="35"/>
  <c r="N24" i="35" s="1"/>
  <c r="D23" i="35"/>
  <c r="G23" i="35"/>
  <c r="C24" i="35" s="1"/>
  <c r="O23" i="34"/>
  <c r="R23" i="34"/>
  <c r="N24" i="34" s="1"/>
  <c r="D23" i="34"/>
  <c r="G23" i="34"/>
  <c r="C24" i="34" s="1"/>
  <c r="D23" i="29"/>
  <c r="G23" i="29"/>
  <c r="C24" i="29" s="1"/>
  <c r="O23" i="32"/>
  <c r="R23" i="32"/>
  <c r="N24" i="32" s="1"/>
  <c r="D22" i="32"/>
  <c r="G22" i="32"/>
  <c r="C23" i="32" s="1"/>
  <c r="O24" i="35" l="1"/>
  <c r="R24" i="35"/>
  <c r="N25" i="35" s="1"/>
  <c r="D24" i="35"/>
  <c r="G24" i="35"/>
  <c r="C25" i="35" s="1"/>
  <c r="O24" i="34"/>
  <c r="R24" i="34"/>
  <c r="N25" i="34" s="1"/>
  <c r="D24" i="34"/>
  <c r="G24" i="34"/>
  <c r="C25" i="34" s="1"/>
  <c r="D23" i="32"/>
  <c r="G23" i="32"/>
  <c r="C24" i="32" s="1"/>
  <c r="O24" i="32"/>
  <c r="R24" i="32"/>
  <c r="N25" i="32" s="1"/>
  <c r="D24" i="29"/>
  <c r="G24" i="29"/>
  <c r="C25" i="29" s="1"/>
  <c r="O25" i="35" l="1"/>
  <c r="R25" i="35"/>
  <c r="N26" i="35" s="1"/>
  <c r="D25" i="35"/>
  <c r="G25" i="35"/>
  <c r="C26" i="35" s="1"/>
  <c r="O25" i="34"/>
  <c r="R25" i="34"/>
  <c r="N26" i="34" s="1"/>
  <c r="D25" i="34"/>
  <c r="G25" i="34"/>
  <c r="C26" i="34" s="1"/>
  <c r="D25" i="29"/>
  <c r="G25" i="29"/>
  <c r="C26" i="29" s="1"/>
  <c r="O25" i="32"/>
  <c r="R25" i="32"/>
  <c r="N26" i="32" s="1"/>
  <c r="D24" i="32"/>
  <c r="G24" i="32"/>
  <c r="C25" i="32" s="1"/>
  <c r="O26" i="35" l="1"/>
  <c r="R26" i="35"/>
  <c r="N27" i="35" s="1"/>
  <c r="D26" i="35"/>
  <c r="G26" i="35"/>
  <c r="C27" i="35" s="1"/>
  <c r="O26" i="34"/>
  <c r="R26" i="34"/>
  <c r="N27" i="34" s="1"/>
  <c r="D26" i="34"/>
  <c r="G26" i="34"/>
  <c r="C27" i="34" s="1"/>
  <c r="D25" i="32"/>
  <c r="G25" i="32"/>
  <c r="C26" i="32" s="1"/>
  <c r="O26" i="32"/>
  <c r="R26" i="32"/>
  <c r="N27" i="32" s="1"/>
  <c r="D26" i="29"/>
  <c r="G26" i="29"/>
  <c r="C27" i="29" s="1"/>
  <c r="O27" i="35" l="1"/>
  <c r="R27" i="35"/>
  <c r="N28" i="35" s="1"/>
  <c r="G27" i="35"/>
  <c r="C28" i="35" s="1"/>
  <c r="D27" i="35"/>
  <c r="O27" i="34"/>
  <c r="R27" i="34"/>
  <c r="N28" i="34" s="1"/>
  <c r="D27" i="34"/>
  <c r="G27" i="34"/>
  <c r="C28" i="34" s="1"/>
  <c r="D27" i="29"/>
  <c r="G27" i="29"/>
  <c r="C28" i="29" s="1"/>
  <c r="O27" i="32"/>
  <c r="R27" i="32"/>
  <c r="N28" i="32" s="1"/>
  <c r="D26" i="32"/>
  <c r="G26" i="32"/>
  <c r="C27" i="32" s="1"/>
  <c r="R28" i="35" l="1"/>
  <c r="N29" i="35" s="1"/>
  <c r="O28" i="35"/>
  <c r="D28" i="35"/>
  <c r="G28" i="35"/>
  <c r="C29" i="35" s="1"/>
  <c r="O28" i="34"/>
  <c r="R28" i="34"/>
  <c r="N29" i="34" s="1"/>
  <c r="D28" i="34"/>
  <c r="G28" i="34"/>
  <c r="C29" i="34" s="1"/>
  <c r="O28" i="32"/>
  <c r="R28" i="32"/>
  <c r="N29" i="32" s="1"/>
  <c r="D28" i="29"/>
  <c r="G28" i="29"/>
  <c r="C29" i="29" s="1"/>
  <c r="D27" i="32"/>
  <c r="G27" i="32"/>
  <c r="C28" i="32" s="1"/>
  <c r="O29" i="35" l="1"/>
  <c r="R29" i="35"/>
  <c r="N30" i="35" s="1"/>
  <c r="D29" i="35"/>
  <c r="G29" i="35"/>
  <c r="C30" i="35" s="1"/>
  <c r="O29" i="34"/>
  <c r="R29" i="34"/>
  <c r="N30" i="34" s="1"/>
  <c r="D29" i="34"/>
  <c r="G29" i="34"/>
  <c r="C30" i="34" s="1"/>
  <c r="D28" i="32"/>
  <c r="G28" i="32"/>
  <c r="C29" i="32" s="1"/>
  <c r="O29" i="32"/>
  <c r="R29" i="32"/>
  <c r="N30" i="32" s="1"/>
  <c r="D29" i="29"/>
  <c r="G29" i="29"/>
  <c r="C30" i="29" s="1"/>
  <c r="O30" i="35" l="1"/>
  <c r="R30" i="35"/>
  <c r="N31" i="35" s="1"/>
  <c r="D30" i="35"/>
  <c r="G30" i="35"/>
  <c r="C31" i="35" s="1"/>
  <c r="R30" i="34"/>
  <c r="N31" i="34" s="1"/>
  <c r="O30" i="34"/>
  <c r="D30" i="34"/>
  <c r="G30" i="34"/>
  <c r="C31" i="34" s="1"/>
  <c r="D29" i="32"/>
  <c r="G29" i="32"/>
  <c r="C30" i="32" s="1"/>
  <c r="D30" i="29"/>
  <c r="G30" i="29"/>
  <c r="C31" i="29" s="1"/>
  <c r="O30" i="32"/>
  <c r="R30" i="32"/>
  <c r="N31" i="32" s="1"/>
  <c r="O31" i="35" l="1"/>
  <c r="R31" i="35"/>
  <c r="N32" i="35" s="1"/>
  <c r="D31" i="35"/>
  <c r="G31" i="35"/>
  <c r="C32" i="35" s="1"/>
  <c r="O31" i="34"/>
  <c r="R31" i="34"/>
  <c r="N32" i="34" s="1"/>
  <c r="D31" i="34"/>
  <c r="G31" i="34"/>
  <c r="C32" i="34" s="1"/>
  <c r="O31" i="32"/>
  <c r="R31" i="32"/>
  <c r="N32" i="32" s="1"/>
  <c r="D31" i="29"/>
  <c r="G31" i="29"/>
  <c r="C32" i="29" s="1"/>
  <c r="D30" i="32"/>
  <c r="G30" i="32"/>
  <c r="C31" i="32" s="1"/>
  <c r="O32" i="35" l="1"/>
  <c r="R32" i="35"/>
  <c r="N33" i="35" s="1"/>
  <c r="D32" i="35"/>
  <c r="G32" i="35"/>
  <c r="C33" i="35" s="1"/>
  <c r="O32" i="34"/>
  <c r="R32" i="34"/>
  <c r="N33" i="34" s="1"/>
  <c r="D32" i="34"/>
  <c r="G32" i="34"/>
  <c r="C33" i="34" s="1"/>
  <c r="D32" i="29"/>
  <c r="G32" i="29"/>
  <c r="C33" i="29" s="1"/>
  <c r="O32" i="32"/>
  <c r="R32" i="32"/>
  <c r="N33" i="32" s="1"/>
  <c r="D31" i="32"/>
  <c r="G31" i="32"/>
  <c r="C32" i="32" s="1"/>
  <c r="O33" i="35" l="1"/>
  <c r="R33" i="35"/>
  <c r="N34" i="35" s="1"/>
  <c r="D33" i="35"/>
  <c r="G33" i="35"/>
  <c r="C34" i="35" s="1"/>
  <c r="O33" i="34"/>
  <c r="R33" i="34"/>
  <c r="N34" i="34" s="1"/>
  <c r="D33" i="34"/>
  <c r="G33" i="34"/>
  <c r="C34" i="34" s="1"/>
  <c r="D32" i="32"/>
  <c r="G32" i="32"/>
  <c r="C33" i="32" s="1"/>
  <c r="D33" i="29"/>
  <c r="G33" i="29"/>
  <c r="C34" i="29" s="1"/>
  <c r="O33" i="32"/>
  <c r="R33" i="32"/>
  <c r="N34" i="32" s="1"/>
  <c r="O34" i="35" l="1"/>
  <c r="R34" i="35"/>
  <c r="N35" i="35" s="1"/>
  <c r="D34" i="35"/>
  <c r="G34" i="35"/>
  <c r="C35" i="35" s="1"/>
  <c r="R34" i="34"/>
  <c r="N35" i="34" s="1"/>
  <c r="O34" i="34"/>
  <c r="D34" i="34"/>
  <c r="G34" i="34"/>
  <c r="C35" i="34" s="1"/>
  <c r="O34" i="32"/>
  <c r="R34" i="32"/>
  <c r="N35" i="32" s="1"/>
  <c r="D34" i="29"/>
  <c r="G34" i="29"/>
  <c r="C35" i="29" s="1"/>
  <c r="D33" i="32"/>
  <c r="G33" i="32"/>
  <c r="C34" i="32" s="1"/>
  <c r="O35" i="35" l="1"/>
  <c r="R35" i="35"/>
  <c r="N36" i="35" s="1"/>
  <c r="D35" i="35"/>
  <c r="G35" i="35"/>
  <c r="C36" i="35" s="1"/>
  <c r="O35" i="34"/>
  <c r="R35" i="34"/>
  <c r="N36" i="34" s="1"/>
  <c r="D35" i="34"/>
  <c r="G35" i="34"/>
  <c r="C36" i="34" s="1"/>
  <c r="D35" i="29"/>
  <c r="G35" i="29"/>
  <c r="C36" i="29" s="1"/>
  <c r="D34" i="32"/>
  <c r="G34" i="32"/>
  <c r="C35" i="32" s="1"/>
  <c r="O35" i="32"/>
  <c r="R35" i="32"/>
  <c r="N36" i="32" s="1"/>
  <c r="O36" i="35" l="1"/>
  <c r="R36" i="35"/>
  <c r="N37" i="35" s="1"/>
  <c r="D36" i="35"/>
  <c r="G36" i="35"/>
  <c r="C37" i="35" s="1"/>
  <c r="O36" i="34"/>
  <c r="R36" i="34"/>
  <c r="N37" i="34" s="1"/>
  <c r="G36" i="34"/>
  <c r="C37" i="34" s="1"/>
  <c r="D36" i="34"/>
  <c r="O36" i="32"/>
  <c r="R36" i="32"/>
  <c r="N37" i="32" s="1"/>
  <c r="D35" i="32"/>
  <c r="G35" i="32"/>
  <c r="C36" i="32" s="1"/>
  <c r="D36" i="29"/>
  <c r="G36" i="29"/>
  <c r="C37" i="29" s="1"/>
  <c r="O37" i="35" l="1"/>
  <c r="R37" i="35"/>
  <c r="N38" i="35" s="1"/>
  <c r="D37" i="35"/>
  <c r="G37" i="35"/>
  <c r="C38" i="35" s="1"/>
  <c r="O37" i="34"/>
  <c r="R37" i="34"/>
  <c r="N38" i="34" s="1"/>
  <c r="D37" i="34"/>
  <c r="G37" i="34"/>
  <c r="C38" i="34" s="1"/>
  <c r="D37" i="29"/>
  <c r="G37" i="29"/>
  <c r="C38" i="29" s="1"/>
  <c r="O37" i="32"/>
  <c r="R37" i="32"/>
  <c r="N38" i="32" s="1"/>
  <c r="D36" i="32"/>
  <c r="G36" i="32"/>
  <c r="C37" i="32" s="1"/>
  <c r="R38" i="35" l="1"/>
  <c r="N39" i="35" s="1"/>
  <c r="O38" i="35"/>
  <c r="G38" i="35"/>
  <c r="C39" i="35" s="1"/>
  <c r="D38" i="35"/>
  <c r="R38" i="34"/>
  <c r="N39" i="34" s="1"/>
  <c r="O38" i="34"/>
  <c r="D38" i="34"/>
  <c r="G38" i="34"/>
  <c r="C39" i="34" s="1"/>
  <c r="D38" i="29"/>
  <c r="G38" i="29"/>
  <c r="C39" i="29" s="1"/>
  <c r="D37" i="32"/>
  <c r="G37" i="32"/>
  <c r="C38" i="32" s="1"/>
  <c r="O38" i="32"/>
  <c r="R38" i="32"/>
  <c r="N39" i="32" s="1"/>
  <c r="O39" i="35" l="1"/>
  <c r="R39" i="35"/>
  <c r="N40" i="35" s="1"/>
  <c r="D39" i="35"/>
  <c r="G39" i="35"/>
  <c r="C40" i="35" s="1"/>
  <c r="R39" i="34"/>
  <c r="N40" i="34" s="1"/>
  <c r="O39" i="34"/>
  <c r="D39" i="34"/>
  <c r="G39" i="34"/>
  <c r="C40" i="34" s="1"/>
  <c r="D38" i="32"/>
  <c r="G38" i="32"/>
  <c r="C39" i="32" s="1"/>
  <c r="O39" i="32"/>
  <c r="R39" i="32"/>
  <c r="N40" i="32" s="1"/>
  <c r="D39" i="29"/>
  <c r="G39" i="29"/>
  <c r="C40" i="29" s="1"/>
  <c r="R40" i="35" l="1"/>
  <c r="N41" i="35" s="1"/>
  <c r="O40" i="35"/>
  <c r="D40" i="35"/>
  <c r="G40" i="35"/>
  <c r="C41" i="35" s="1"/>
  <c r="R40" i="34"/>
  <c r="N41" i="34" s="1"/>
  <c r="O40" i="34"/>
  <c r="D40" i="34"/>
  <c r="G40" i="34"/>
  <c r="C41" i="34" s="1"/>
  <c r="D40" i="29"/>
  <c r="G40" i="29"/>
  <c r="C41" i="29" s="1"/>
  <c r="O40" i="32"/>
  <c r="R40" i="32"/>
  <c r="N41" i="32" s="1"/>
  <c r="D39" i="32"/>
  <c r="G39" i="32"/>
  <c r="C40" i="32" s="1"/>
  <c r="R41" i="35" l="1"/>
  <c r="N42" i="35" s="1"/>
  <c r="O41" i="35"/>
  <c r="D41" i="35"/>
  <c r="G41" i="35"/>
  <c r="C42" i="35" s="1"/>
  <c r="R41" i="34"/>
  <c r="N42" i="34" s="1"/>
  <c r="O41" i="34"/>
  <c r="D41" i="34"/>
  <c r="G41" i="34"/>
  <c r="C42" i="34" s="1"/>
  <c r="D40" i="32"/>
  <c r="G40" i="32"/>
  <c r="C41" i="32" s="1"/>
  <c r="O41" i="32"/>
  <c r="R41" i="32"/>
  <c r="N42" i="32" s="1"/>
  <c r="D41" i="29"/>
  <c r="G41" i="29"/>
  <c r="C42" i="29" s="1"/>
  <c r="O42" i="35" l="1"/>
  <c r="R42" i="35"/>
  <c r="N43" i="35" s="1"/>
  <c r="D42" i="35"/>
  <c r="G42" i="35"/>
  <c r="C43" i="35" s="1"/>
  <c r="R42" i="34"/>
  <c r="N43" i="34" s="1"/>
  <c r="O42" i="34"/>
  <c r="D42" i="34"/>
  <c r="G42" i="34"/>
  <c r="C43" i="34" s="1"/>
  <c r="D42" i="29"/>
  <c r="G42" i="29"/>
  <c r="C43" i="29" s="1"/>
  <c r="D41" i="32"/>
  <c r="G41" i="32"/>
  <c r="C42" i="32" s="1"/>
  <c r="O42" i="32"/>
  <c r="R42" i="32"/>
  <c r="N43" i="32" s="1"/>
  <c r="O43" i="35" l="1"/>
  <c r="R43" i="35"/>
  <c r="N44" i="35" s="1"/>
  <c r="D43" i="35"/>
  <c r="G43" i="35"/>
  <c r="C44" i="35" s="1"/>
  <c r="O43" i="34"/>
  <c r="R43" i="34"/>
  <c r="N44" i="34" s="1"/>
  <c r="G43" i="34"/>
  <c r="C44" i="34" s="1"/>
  <c r="D43" i="34"/>
  <c r="O43" i="32"/>
  <c r="R43" i="32"/>
  <c r="N44" i="32" s="1"/>
  <c r="D42" i="32"/>
  <c r="G42" i="32"/>
  <c r="C43" i="32" s="1"/>
  <c r="D43" i="29"/>
  <c r="G43" i="29"/>
  <c r="C44" i="29" s="1"/>
  <c r="O44" i="35" l="1"/>
  <c r="R44" i="35"/>
  <c r="N45" i="35" s="1"/>
  <c r="D44" i="35"/>
  <c r="G44" i="35"/>
  <c r="C45" i="35" s="1"/>
  <c r="O44" i="34"/>
  <c r="R44" i="34"/>
  <c r="N45" i="34" s="1"/>
  <c r="D44" i="34"/>
  <c r="G44" i="34"/>
  <c r="C45" i="34" s="1"/>
  <c r="D44" i="29"/>
  <c r="G44" i="29"/>
  <c r="C45" i="29" s="1"/>
  <c r="O44" i="32"/>
  <c r="R44" i="32"/>
  <c r="N45" i="32" s="1"/>
  <c r="D43" i="32"/>
  <c r="G43" i="32"/>
  <c r="C44" i="32" s="1"/>
  <c r="O45" i="35" l="1"/>
  <c r="R45" i="35"/>
  <c r="N46" i="35" s="1"/>
  <c r="D45" i="35"/>
  <c r="G45" i="35"/>
  <c r="C46" i="35" s="1"/>
  <c r="O45" i="34"/>
  <c r="R45" i="34"/>
  <c r="N46" i="34" s="1"/>
  <c r="D45" i="34"/>
  <c r="G45" i="34"/>
  <c r="C46" i="34" s="1"/>
  <c r="O45" i="32"/>
  <c r="R45" i="32"/>
  <c r="N46" i="32" s="1"/>
  <c r="D44" i="32"/>
  <c r="G44" i="32"/>
  <c r="C45" i="32" s="1"/>
  <c r="D45" i="29"/>
  <c r="G45" i="29"/>
  <c r="C46" i="29" s="1"/>
  <c r="O46" i="35" l="1"/>
  <c r="R46" i="35"/>
  <c r="N47" i="35" s="1"/>
  <c r="D46" i="35"/>
  <c r="G46" i="35"/>
  <c r="C47" i="35" s="1"/>
  <c r="R46" i="34"/>
  <c r="N47" i="34" s="1"/>
  <c r="O46" i="34"/>
  <c r="D46" i="34"/>
  <c r="G46" i="34"/>
  <c r="C47" i="34" s="1"/>
  <c r="D45" i="32"/>
  <c r="G45" i="32"/>
  <c r="C46" i="32" s="1"/>
  <c r="D46" i="29"/>
  <c r="G46" i="29"/>
  <c r="C47" i="29" s="1"/>
  <c r="O46" i="32"/>
  <c r="R46" i="32"/>
  <c r="N47" i="32" s="1"/>
  <c r="O47" i="35" l="1"/>
  <c r="R47" i="35"/>
  <c r="N48" i="35" s="1"/>
  <c r="D47" i="35"/>
  <c r="G47" i="35"/>
  <c r="C48" i="35" s="1"/>
  <c r="O47" i="34"/>
  <c r="R47" i="34"/>
  <c r="N48" i="34" s="1"/>
  <c r="G47" i="34"/>
  <c r="C48" i="34" s="1"/>
  <c r="D47" i="34"/>
  <c r="O47" i="32"/>
  <c r="R47" i="32"/>
  <c r="N48" i="32" s="1"/>
  <c r="D46" i="32"/>
  <c r="G46" i="32"/>
  <c r="C47" i="32" s="1"/>
  <c r="D47" i="29"/>
  <c r="G47" i="29"/>
  <c r="C48" i="29" s="1"/>
  <c r="O48" i="35" l="1"/>
  <c r="R48" i="35"/>
  <c r="N49" i="35" s="1"/>
  <c r="G48" i="35"/>
  <c r="C49" i="35" s="1"/>
  <c r="D48" i="35"/>
  <c r="R48" i="34"/>
  <c r="N49" i="34" s="1"/>
  <c r="O48" i="34"/>
  <c r="G48" i="34"/>
  <c r="C49" i="34" s="1"/>
  <c r="D48" i="34"/>
  <c r="O48" i="32"/>
  <c r="R48" i="32"/>
  <c r="N49" i="32" s="1"/>
  <c r="D48" i="29"/>
  <c r="G48" i="29"/>
  <c r="C49" i="29" s="1"/>
  <c r="D47" i="32"/>
  <c r="G47" i="32"/>
  <c r="C48" i="32" s="1"/>
  <c r="O49" i="35" l="1"/>
  <c r="R49" i="35"/>
  <c r="N50" i="35" s="1"/>
  <c r="D49" i="35"/>
  <c r="G49" i="35"/>
  <c r="C50" i="35" s="1"/>
  <c r="O49" i="34"/>
  <c r="R49" i="34"/>
  <c r="N50" i="34" s="1"/>
  <c r="D49" i="34"/>
  <c r="G49" i="34"/>
  <c r="C50" i="34" s="1"/>
  <c r="D49" i="29"/>
  <c r="G49" i="29"/>
  <c r="C50" i="29" s="1"/>
  <c r="O49" i="32"/>
  <c r="R49" i="32"/>
  <c r="N50" i="32" s="1"/>
  <c r="D48" i="32"/>
  <c r="G48" i="32"/>
  <c r="C49" i="32" s="1"/>
  <c r="R50" i="35" l="1"/>
  <c r="N51" i="35" s="1"/>
  <c r="O50" i="35"/>
  <c r="D50" i="35"/>
  <c r="G50" i="35"/>
  <c r="C51" i="35" s="1"/>
  <c r="R50" i="34"/>
  <c r="N51" i="34" s="1"/>
  <c r="O50" i="34"/>
  <c r="D50" i="34"/>
  <c r="G50" i="34"/>
  <c r="C51" i="34" s="1"/>
  <c r="D50" i="29"/>
  <c r="G50" i="29"/>
  <c r="C51" i="29" s="1"/>
  <c r="D49" i="32"/>
  <c r="G49" i="32"/>
  <c r="C50" i="32" s="1"/>
  <c r="O50" i="32"/>
  <c r="R50" i="32"/>
  <c r="N51" i="32" s="1"/>
  <c r="R51" i="35" l="1"/>
  <c r="N52" i="35" s="1"/>
  <c r="O51" i="35"/>
  <c r="D51" i="35"/>
  <c r="G51" i="35"/>
  <c r="C52" i="35" s="1"/>
  <c r="O51" i="34"/>
  <c r="R51" i="34"/>
  <c r="N52" i="34" s="1"/>
  <c r="D51" i="34"/>
  <c r="G51" i="34"/>
  <c r="C52" i="34" s="1"/>
  <c r="O51" i="32"/>
  <c r="R51" i="32"/>
  <c r="N52" i="32" s="1"/>
  <c r="D50" i="32"/>
  <c r="G50" i="32"/>
  <c r="C51" i="32" s="1"/>
  <c r="D51" i="29"/>
  <c r="G51" i="29"/>
  <c r="C52" i="29" s="1"/>
  <c r="O52" i="35" l="1"/>
  <c r="R52" i="35"/>
  <c r="N53" i="35" s="1"/>
  <c r="G52" i="35"/>
  <c r="C53" i="35" s="1"/>
  <c r="D52" i="35"/>
  <c r="O52" i="34"/>
  <c r="R52" i="34"/>
  <c r="N53" i="34" s="1"/>
  <c r="D52" i="34"/>
  <c r="G52" i="34"/>
  <c r="C53" i="34" s="1"/>
  <c r="D51" i="32"/>
  <c r="G51" i="32"/>
  <c r="C52" i="32" s="1"/>
  <c r="O52" i="32"/>
  <c r="R52" i="32"/>
  <c r="N53" i="32" s="1"/>
  <c r="D52" i="29"/>
  <c r="G52" i="29"/>
  <c r="C53" i="29" s="1"/>
  <c r="O53" i="35" l="1"/>
  <c r="R53" i="35"/>
  <c r="N54" i="35" s="1"/>
  <c r="D53" i="35"/>
  <c r="G53" i="35"/>
  <c r="C54" i="35" s="1"/>
  <c r="O53" i="34"/>
  <c r="R53" i="34"/>
  <c r="N54" i="34" s="1"/>
  <c r="G53" i="34"/>
  <c r="C54" i="34" s="1"/>
  <c r="D53" i="34"/>
  <c r="O53" i="32"/>
  <c r="R53" i="32"/>
  <c r="N54" i="32" s="1"/>
  <c r="D53" i="29"/>
  <c r="G53" i="29"/>
  <c r="C54" i="29" s="1"/>
  <c r="D52" i="32"/>
  <c r="G52" i="32"/>
  <c r="C53" i="32" s="1"/>
  <c r="R54" i="35" l="1"/>
  <c r="N55" i="35" s="1"/>
  <c r="O54" i="35"/>
  <c r="D54" i="35"/>
  <c r="G54" i="35"/>
  <c r="C55" i="35" s="1"/>
  <c r="O54" i="34"/>
  <c r="R54" i="34"/>
  <c r="N55" i="34" s="1"/>
  <c r="D54" i="34"/>
  <c r="G54" i="34"/>
  <c r="C55" i="34" s="1"/>
  <c r="D53" i="32"/>
  <c r="G53" i="32"/>
  <c r="C54" i="32" s="1"/>
  <c r="D54" i="29"/>
  <c r="G54" i="29"/>
  <c r="C55" i="29" s="1"/>
  <c r="O54" i="32"/>
  <c r="R54" i="32"/>
  <c r="N55" i="32" s="1"/>
  <c r="O55" i="35" l="1"/>
  <c r="R55" i="35"/>
  <c r="N56" i="35" s="1"/>
  <c r="D55" i="35"/>
  <c r="G55" i="35"/>
  <c r="C56" i="35" s="1"/>
  <c r="O55" i="34"/>
  <c r="R55" i="34"/>
  <c r="N56" i="34" s="1"/>
  <c r="D55" i="34"/>
  <c r="G55" i="34"/>
  <c r="C56" i="34" s="1"/>
  <c r="O55" i="32"/>
  <c r="R55" i="32"/>
  <c r="N56" i="32" s="1"/>
  <c r="D55" i="29"/>
  <c r="G55" i="29"/>
  <c r="C56" i="29" s="1"/>
  <c r="D54" i="32"/>
  <c r="G54" i="32"/>
  <c r="C55" i="32" s="1"/>
  <c r="O56" i="35" l="1"/>
  <c r="R56" i="35"/>
  <c r="N57" i="35" s="1"/>
  <c r="D56" i="35"/>
  <c r="G56" i="35"/>
  <c r="C57" i="35" s="1"/>
  <c r="O56" i="34"/>
  <c r="R56" i="34"/>
  <c r="N57" i="34" s="1"/>
  <c r="D56" i="34"/>
  <c r="G56" i="34"/>
  <c r="C57" i="34" s="1"/>
  <c r="D55" i="32"/>
  <c r="G55" i="32"/>
  <c r="C56" i="32" s="1"/>
  <c r="D56" i="29"/>
  <c r="G56" i="29"/>
  <c r="C57" i="29" s="1"/>
  <c r="O56" i="32"/>
  <c r="R56" i="32"/>
  <c r="N57" i="32" s="1"/>
  <c r="O57" i="35" l="1"/>
  <c r="R57" i="35"/>
  <c r="G57" i="35"/>
  <c r="D57" i="35"/>
  <c r="O57" i="34"/>
  <c r="R57" i="34"/>
  <c r="D57" i="34"/>
  <c r="G57" i="34"/>
  <c r="D56" i="32"/>
  <c r="G56" i="32"/>
  <c r="C57" i="32" s="1"/>
  <c r="O57" i="32"/>
  <c r="R57" i="32"/>
  <c r="D57" i="29"/>
  <c r="G57" i="29"/>
  <c r="C58" i="29" s="1"/>
  <c r="D58" i="29" l="1"/>
  <c r="G58" i="29"/>
  <c r="C59" i="29" s="1"/>
  <c r="D57" i="32"/>
  <c r="G57" i="32"/>
  <c r="D59" i="29" l="1"/>
  <c r="G59" i="29"/>
  <c r="C60" i="29" s="1"/>
  <c r="D60" i="29" l="1"/>
  <c r="G60" i="29"/>
  <c r="E9" i="4" l="1"/>
  <c r="I9" i="4" l="1"/>
  <c r="J22" i="4"/>
  <c r="E35" i="4"/>
  <c r="G35" i="4" s="1"/>
  <c r="E34" i="4"/>
  <c r="G34" i="4" s="1"/>
  <c r="E33" i="4"/>
  <c r="G33" i="4" s="1"/>
  <c r="E31" i="4"/>
  <c r="G31" i="4" s="1"/>
  <c r="E29" i="4"/>
  <c r="G29" i="4" s="1"/>
  <c r="J20" i="4" l="1"/>
  <c r="I20" i="4" s="1"/>
  <c r="J18" i="4"/>
  <c r="I18" i="4" s="1"/>
  <c r="I22" i="4"/>
  <c r="J17" i="4"/>
  <c r="I17" i="4" s="1"/>
  <c r="J19" i="4"/>
  <c r="I19" i="4" s="1"/>
  <c r="G9" i="4" l="1"/>
  <c r="H23" i="4" l="1"/>
  <c r="G17" i="4"/>
  <c r="H35" i="4"/>
  <c r="H33" i="4"/>
  <c r="H31" i="4"/>
  <c r="H34" i="4"/>
  <c r="H29" i="4"/>
  <c r="G18" i="4"/>
  <c r="G19" i="4"/>
  <c r="G20" i="4"/>
  <c r="G22" i="4"/>
  <c r="I35" i="4" l="1"/>
  <c r="J34" i="4"/>
  <c r="I34" i="4" s="1"/>
  <c r="I33" i="4"/>
  <c r="I31" i="4"/>
  <c r="I29" i="4"/>
  <c r="H36" i="4"/>
  <c r="G36" i="4"/>
  <c r="I36" i="4" l="1"/>
  <c r="J36" i="4"/>
  <c r="E19" i="4" l="1"/>
  <c r="E18" i="4"/>
  <c r="E21" i="4"/>
  <c r="E22" i="4"/>
  <c r="E23" i="4"/>
  <c r="G23" i="4" s="1"/>
  <c r="E24" i="4"/>
  <c r="G24" i="4" s="1"/>
  <c r="E25" i="4"/>
  <c r="G25" i="4" s="1"/>
  <c r="E20" i="4"/>
  <c r="J23" i="4" l="1"/>
  <c r="I23" i="4" s="1"/>
  <c r="H24" i="4"/>
  <c r="J24" i="4" s="1"/>
  <c r="H25" i="4"/>
  <c r="J25" i="4" s="1"/>
  <c r="I25" i="4" s="1"/>
  <c r="J21" i="4"/>
  <c r="I21" i="4" s="1"/>
  <c r="G26" i="4"/>
  <c r="G38" i="4" s="1"/>
  <c r="G39" i="4" s="1"/>
  <c r="G40" i="4" s="1"/>
  <c r="H26" i="4" l="1"/>
  <c r="H38" i="4" s="1"/>
  <c r="I26" i="4"/>
  <c r="I38" i="4" s="1"/>
  <c r="I39" i="4" s="1"/>
  <c r="I40" i="4" s="1"/>
  <c r="E36" i="4"/>
  <c r="H39" i="4" l="1"/>
  <c r="H40" i="4" s="1"/>
  <c r="H42" i="4" s="1"/>
  <c r="H41" i="4"/>
  <c r="J26" i="4"/>
  <c r="J38" i="4" s="1"/>
  <c r="J39" i="4" s="1"/>
  <c r="J40" i="4" s="1"/>
  <c r="F36" i="4"/>
  <c r="J41" i="4" l="1"/>
  <c r="J42" i="4"/>
  <c r="F26" i="4"/>
  <c r="F38" i="4" s="1"/>
  <c r="F39" i="4" l="1"/>
  <c r="F40" i="4" s="1"/>
  <c r="F42" i="4" s="1"/>
  <c r="F41" i="4"/>
  <c r="E17" i="4"/>
  <c r="E26" i="4" l="1"/>
  <c r="E38" i="4" s="1"/>
  <c r="E39" i="4" s="1"/>
  <c r="E40" i="4" s="1"/>
  <c r="E41" i="4" s="1"/>
  <c r="E42" i="4" s="1"/>
</calcChain>
</file>

<file path=xl/sharedStrings.xml><?xml version="1.0" encoding="utf-8"?>
<sst xmlns="http://schemas.openxmlformats.org/spreadsheetml/2006/main" count="208" uniqueCount="83">
  <si>
    <t>Lisa 3</t>
  </si>
  <si>
    <t>üürilepingule nr Ü18007/19</t>
  </si>
  <si>
    <t>Üür ja kõrvalteenuste tasu 01.06.2026 - 31.12.2027</t>
  </si>
  <si>
    <t>Üürnik</t>
  </si>
  <si>
    <t>Eesti Geoloogiateenistus</t>
  </si>
  <si>
    <t>Üüripinna aadress</t>
  </si>
  <si>
    <t>Fr. R. Kreutzwaldi 5, Rakvere</t>
  </si>
  <si>
    <t>Üüripind (hooned)</t>
  </si>
  <si>
    <r>
      <t>m</t>
    </r>
    <r>
      <rPr>
        <b/>
        <vertAlign val="superscript"/>
        <sz val="11"/>
        <color theme="0" tint="-0.499984740745262"/>
        <rFont val="Times New Roman"/>
        <family val="1"/>
      </rPr>
      <t>2</t>
    </r>
  </si>
  <si>
    <r>
      <t>m</t>
    </r>
    <r>
      <rPr>
        <b/>
        <vertAlign val="superscript"/>
        <sz val="11"/>
        <color theme="1"/>
        <rFont val="Times New Roman"/>
        <family val="1"/>
        <charset val="186"/>
      </rPr>
      <t>2</t>
    </r>
  </si>
  <si>
    <t>sh (A korpus)</t>
  </si>
  <si>
    <r>
      <t>m</t>
    </r>
    <r>
      <rPr>
        <vertAlign val="superscript"/>
        <sz val="11"/>
        <color theme="0" tint="-0.499984740745262"/>
        <rFont val="Times New Roman"/>
        <family val="1"/>
      </rPr>
      <t>2</t>
    </r>
  </si>
  <si>
    <r>
      <t>m</t>
    </r>
    <r>
      <rPr>
        <vertAlign val="superscript"/>
        <sz val="11"/>
        <color theme="1"/>
        <rFont val="Times New Roman"/>
        <family val="1"/>
        <charset val="186"/>
      </rPr>
      <t>2</t>
    </r>
  </si>
  <si>
    <t>sh (C korpus)</t>
  </si>
  <si>
    <t>Territoorium</t>
  </si>
  <si>
    <t>15 811</t>
  </si>
  <si>
    <t>Olemasolev pind lepingus</t>
  </si>
  <si>
    <t>Pinna vähendamine</t>
  </si>
  <si>
    <t>Indekseerimine</t>
  </si>
  <si>
    <t>01.01.2026 - 31.05.2026</t>
  </si>
  <si>
    <t>01.06.2026 - 31.12.2026</t>
  </si>
  <si>
    <t>01.01.2027 - 31.12.2027</t>
  </si>
  <si>
    <t xml:space="preserve">Üüriteenused ja üür  </t>
  </si>
  <si>
    <r>
      <t>EUR/m</t>
    </r>
    <r>
      <rPr>
        <b/>
        <vertAlign val="superscript"/>
        <sz val="11"/>
        <color theme="0" tint="-0.499984740745262"/>
        <rFont val="Times New Roman"/>
        <family val="1"/>
      </rPr>
      <t>2</t>
    </r>
  </si>
  <si>
    <t>summa kuus</t>
  </si>
  <si>
    <r>
      <t>EUR/m</t>
    </r>
    <r>
      <rPr>
        <b/>
        <vertAlign val="superscript"/>
        <sz val="11"/>
        <color indexed="8"/>
        <rFont val="Times New Roman"/>
        <family val="1"/>
      </rPr>
      <t>2</t>
    </r>
  </si>
  <si>
    <t xml:space="preserve">Muutmise alus </t>
  </si>
  <si>
    <t>Märkused</t>
  </si>
  <si>
    <t>Kapitalikomponent (bilansiline A ja C korpus)</t>
  </si>
  <si>
    <t>Ei indekseerita</t>
  </si>
  <si>
    <t>Kapitalikomponent (parendustöö A korpus)</t>
  </si>
  <si>
    <t>Kapitalikomponent (parendustöö C korpus)</t>
  </si>
  <si>
    <t>Kapitalikomponent (tavasisustus A korpus)</t>
  </si>
  <si>
    <t>Remonttööd</t>
  </si>
  <si>
    <t>Remonttööd (tavasisustus)</t>
  </si>
  <si>
    <t>Kinnisvara haldamine (haldusteenus)</t>
  </si>
  <si>
    <t xml:space="preserve"> Indekseerimine*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</si>
  <si>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</si>
  <si>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</si>
  <si>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</si>
  <si>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</si>
  <si>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</si>
  <si>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</si>
  <si>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</si>
  <si>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</si>
  <si>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</si>
  <si>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</si>
  <si>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</si>
  <si>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Elektriküte</t>
  </si>
  <si>
    <t>Vesi ja kanalisatsioon</t>
  </si>
  <si>
    <t>Kommunikatsiooniteenused</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</si>
  <si>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</si>
  <si>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</si>
  <si>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</si>
  <si>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</si>
  <si>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</si>
  <si>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</si>
  <si>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</si>
  <si>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</si>
  <si>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</si>
  <si>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</si>
  <si>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</si>
  <si>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</si>
  <si>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Kapitalikomponendi annuiteetmaksegraafik - Fr. R. Kreutzwaldi 5, Rakvere</t>
  </si>
  <si>
    <t>üürnik 1</t>
  </si>
  <si>
    <t>Maksete algus</t>
  </si>
  <si>
    <t>Maksete arv</t>
  </si>
  <si>
    <t>kuud</t>
  </si>
  <si>
    <t>Kinnistu jääkmaksumus</t>
  </si>
  <si>
    <t>EUR (km-ta)</t>
  </si>
  <si>
    <t>Kokku:</t>
  </si>
  <si>
    <t>Üürniku osakaal</t>
  </si>
  <si>
    <t>Kapitali algväärtus</t>
  </si>
  <si>
    <t>Kapitali lõppväärtus</t>
  </si>
  <si>
    <t>Kapitali tulumäär 2020 I pa</t>
  </si>
  <si>
    <t>Kuupäev</t>
  </si>
  <si>
    <t>Jrk nr</t>
  </si>
  <si>
    <t>Algjääk</t>
  </si>
  <si>
    <t>Intress</t>
  </si>
  <si>
    <t>Põhiosa</t>
  </si>
  <si>
    <t>Kap.komponent</t>
  </si>
  <si>
    <t>Lõppjääk</t>
  </si>
  <si>
    <t>Üürnikuspetsiifilise parendustöö annuiteetmaksegraafik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</si>
</sst>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0.0"/>
    <numFmt numFmtId="165" formatCode="0.0"/>
    <numFmt numFmtId="166" formatCode="0.000%"/>
    <numFmt numFmtId="167" formatCode="d&quot;.&quot;mm&quot;.&quot;yyyy"/>
    <numFmt numFmtId="168" formatCode="#,##0.00&quot; &quot;;[Red]&quot;-&quot;#,##0.00&quot; &quot;"/>
    <numFmt numFmtId="169" formatCode="0.0%"/>
    <numFmt numFmtId="170" formatCode="#,###"/>
    <numFmt numFmtId="171" formatCode="#,##0&quot; kuud&quot;"/>
  </numFmts>
  <fonts count="47"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b/>
      <vertAlign val="superscript"/>
      <sz val="11"/>
      <color theme="1"/>
      <name val="Times New Roman"/>
      <family val="1"/>
      <charset val="186"/>
    </font>
    <font>
      <sz val="11"/>
      <color theme="1"/>
      <name val="Times New Roman"/>
      <family val="1"/>
      <charset val="186"/>
    </font>
    <font>
      <sz val="11"/>
      <name val="Times New Roman"/>
      <family val="1"/>
      <charset val="186"/>
    </font>
    <font>
      <vertAlign val="superscript"/>
      <sz val="11"/>
      <color theme="1"/>
      <name val="Times New Roman"/>
      <family val="1"/>
      <charset val="186"/>
    </font>
    <font>
      <sz val="10"/>
      <name val="Arial"/>
      <family val="2"/>
    </font>
    <font>
      <sz val="11"/>
      <color theme="0" tint="-0.34998626667073579"/>
      <name val="Calibri"/>
      <family val="2"/>
      <charset val="186"/>
      <scheme val="minor"/>
    </font>
    <font>
      <i/>
      <sz val="11"/>
      <color theme="1"/>
      <name val="Times New Roman"/>
      <family val="1"/>
      <charset val="186"/>
    </font>
    <font>
      <b/>
      <vertAlign val="superscript"/>
      <sz val="11"/>
      <color theme="0" tint="-0.499984740745262"/>
      <name val="Times New Roman"/>
      <family val="1"/>
    </font>
    <font>
      <vertAlign val="superscript"/>
      <sz val="11"/>
      <color theme="0" tint="-0.499984740745262"/>
      <name val="Times New Roman"/>
      <family val="1"/>
    </font>
    <font>
      <i/>
      <sz val="11"/>
      <color theme="0" tint="-0.499984740745262"/>
      <name val="Times New Roman"/>
      <family val="1"/>
    </font>
    <font>
      <sz val="11"/>
      <name val="Times New Roman"/>
      <family val="1"/>
    </font>
    <font>
      <b/>
      <sz val="11"/>
      <name val="Times New Roman"/>
      <family val="1"/>
      <charset val="186"/>
    </font>
    <font>
      <sz val="11"/>
      <color rgb="FF000000"/>
      <name val="Calibri"/>
    </font>
    <font>
      <b/>
      <sz val="11"/>
      <color rgb="FF000000"/>
      <name val="Calibri"/>
    </font>
    <font>
      <sz val="11"/>
      <name val="Calibri"/>
    </font>
    <font>
      <b/>
      <sz val="16"/>
      <color rgb="FF000000"/>
      <name val="Calibri"/>
    </font>
    <font>
      <sz val="11"/>
      <color rgb="FFFF0000"/>
      <name val="Calibri"/>
    </font>
    <font>
      <u/>
      <sz val="11"/>
      <color rgb="FF000000"/>
      <name val="Calibri"/>
    </font>
    <font>
      <sz val="10"/>
      <name val="Arial"/>
    </font>
    <font>
      <sz val="11"/>
      <color rgb="FF1F497D"/>
      <name val="Calibri"/>
    </font>
    <font>
      <b/>
      <i/>
      <sz val="11"/>
      <color rgb="FF000000"/>
      <name val="Calibri"/>
    </font>
    <font>
      <i/>
      <sz val="9"/>
      <color rgb="FF000000"/>
      <name val="Calibri"/>
    </font>
    <font>
      <sz val="11"/>
      <color theme="0" tint="-0.34998626667073579"/>
      <name val="Calibri"/>
    </font>
    <font>
      <b/>
      <sz val="11"/>
      <color theme="0" tint="-0.34998626667073579"/>
      <name val="Calibri"/>
    </font>
    <font>
      <b/>
      <sz val="16"/>
      <color theme="0" tint="-0.34998626667073579"/>
      <name val="Calibri"/>
    </font>
    <font>
      <sz val="10"/>
      <color theme="0" tint="-0.34998626667073579"/>
      <name val="Arial"/>
    </font>
    <font>
      <b/>
      <i/>
      <sz val="11"/>
      <color theme="0" tint="-0.34998626667073579"/>
      <name val="Calibri"/>
    </font>
    <font>
      <i/>
      <sz val="9"/>
      <color theme="0" tint="-0.34998626667073579"/>
      <name val="Calibri"/>
    </font>
    <font>
      <i/>
      <sz val="9"/>
      <name val="Calibri"/>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7">
    <xf numFmtId="0" fontId="0" fillId="0" borderId="0"/>
    <xf numFmtId="0" fontId="5" fillId="0" borderId="0"/>
    <xf numFmtId="9" fontId="4" fillId="0" borderId="0" applyFont="0" applyFill="0" applyBorder="0" applyAlignment="0" applyProtection="0"/>
    <xf numFmtId="0" fontId="4" fillId="0" borderId="0"/>
    <xf numFmtId="0" fontId="5" fillId="0" borderId="0"/>
    <xf numFmtId="0" fontId="22" fillId="0" borderId="0">
      <alignment vertical="center"/>
    </xf>
    <xf numFmtId="9" fontId="4" fillId="0" borderId="0" applyFont="0" applyFill="0" applyBorder="0" applyAlignment="0" applyProtection="0"/>
  </cellStyleXfs>
  <cellXfs count="235">
    <xf numFmtId="0" fontId="0" fillId="0" borderId="0" xfId="0"/>
    <xf numFmtId="0" fontId="7" fillId="0" borderId="0" xfId="0" applyFont="1"/>
    <xf numFmtId="0" fontId="8" fillId="0" borderId="0" xfId="0" applyFont="1"/>
    <xf numFmtId="0" fontId="7" fillId="0" borderId="0" xfId="0" applyFont="1" applyAlignment="1">
      <alignment horizontal="right"/>
    </xf>
    <xf numFmtId="0" fontId="9" fillId="0" borderId="0" xfId="0" applyFont="1"/>
    <xf numFmtId="0" fontId="9" fillId="2" borderId="2" xfId="0" applyFont="1" applyFill="1" applyBorder="1" applyAlignment="1">
      <alignment horizontal="left"/>
    </xf>
    <xf numFmtId="0" fontId="9" fillId="2" borderId="3" xfId="0" applyFont="1" applyFill="1" applyBorder="1" applyAlignment="1">
      <alignment horizontal="center"/>
    </xf>
    <xf numFmtId="0" fontId="9" fillId="2" borderId="4" xfId="0" applyFont="1" applyFill="1" applyBorder="1" applyAlignment="1">
      <alignment horizontal="center"/>
    </xf>
    <xf numFmtId="0" fontId="7" fillId="0" borderId="1" xfId="0" applyFont="1" applyBorder="1"/>
    <xf numFmtId="0" fontId="7" fillId="0" borderId="6" xfId="0" applyFont="1" applyBorder="1" applyAlignment="1">
      <alignment horizontal="center"/>
    </xf>
    <xf numFmtId="0" fontId="9" fillId="2" borderId="7" xfId="0" applyFont="1" applyFill="1" applyBorder="1" applyAlignment="1">
      <alignment horizontal="center"/>
    </xf>
    <xf numFmtId="0" fontId="9" fillId="2" borderId="8" xfId="0" applyFont="1" applyFill="1" applyBorder="1"/>
    <xf numFmtId="0" fontId="7" fillId="2" borderId="5" xfId="0" applyFont="1" applyFill="1" applyBorder="1"/>
    <xf numFmtId="0" fontId="9" fillId="3" borderId="9" xfId="0" applyFont="1" applyFill="1" applyBorder="1" applyAlignment="1">
      <alignment horizontal="center"/>
    </xf>
    <xf numFmtId="0" fontId="9" fillId="3" borderId="0" xfId="0" applyFont="1" applyFill="1"/>
    <xf numFmtId="4" fontId="10" fillId="3" borderId="9" xfId="0" applyNumberFormat="1" applyFont="1" applyFill="1" applyBorder="1" applyAlignment="1">
      <alignment horizontal="right"/>
    </xf>
    <xf numFmtId="0" fontId="7" fillId="3" borderId="10" xfId="0" applyFont="1" applyFill="1" applyBorder="1"/>
    <xf numFmtId="0" fontId="9" fillId="2" borderId="7" xfId="0" applyFont="1" applyFill="1" applyBorder="1" applyAlignment="1">
      <alignment horizontal="left"/>
    </xf>
    <xf numFmtId="4" fontId="9" fillId="2" borderId="6" xfId="0" applyNumberFormat="1" applyFont="1" applyFill="1" applyBorder="1" applyAlignment="1">
      <alignment horizontal="center"/>
    </xf>
    <xf numFmtId="0" fontId="9" fillId="2" borderId="5" xfId="0" applyFont="1" applyFill="1" applyBorder="1" applyAlignment="1">
      <alignment horizontal="center"/>
    </xf>
    <xf numFmtId="0" fontId="9" fillId="4" borderId="11" xfId="0" applyFont="1" applyFill="1" applyBorder="1" applyAlignment="1">
      <alignment horizontal="left"/>
    </xf>
    <xf numFmtId="0" fontId="9" fillId="4" borderId="12" xfId="0" applyFont="1" applyFill="1" applyBorder="1"/>
    <xf numFmtId="0" fontId="7" fillId="4" borderId="13" xfId="0" applyFont="1" applyFill="1" applyBorder="1"/>
    <xf numFmtId="0" fontId="9" fillId="0" borderId="0" xfId="0" applyFont="1" applyAlignment="1">
      <alignment horizontal="left"/>
    </xf>
    <xf numFmtId="4" fontId="9" fillId="0" borderId="9" xfId="0" applyNumberFormat="1" applyFont="1" applyBorder="1" applyAlignment="1">
      <alignment horizontal="right"/>
    </xf>
    <xf numFmtId="4" fontId="9" fillId="0" borderId="10" xfId="0" applyNumberFormat="1" applyFont="1" applyBorder="1" applyAlignment="1">
      <alignment horizontal="right"/>
    </xf>
    <xf numFmtId="4" fontId="9" fillId="0" borderId="0" xfId="0" applyNumberFormat="1" applyFont="1" applyAlignment="1">
      <alignment horizontal="right"/>
    </xf>
    <xf numFmtId="3" fontId="9" fillId="0" borderId="0" xfId="0" applyNumberFormat="1" applyFont="1" applyAlignment="1">
      <alignment horizontal="right"/>
    </xf>
    <xf numFmtId="4" fontId="9" fillId="0" borderId="0" xfId="0" applyNumberFormat="1" applyFont="1" applyAlignment="1">
      <alignment horizontal="left"/>
    </xf>
    <xf numFmtId="4" fontId="2" fillId="0" borderId="15" xfId="0" applyNumberFormat="1" applyFont="1" applyBorder="1"/>
    <xf numFmtId="3" fontId="2" fillId="0" borderId="0" xfId="0" applyNumberFormat="1" applyFont="1"/>
    <xf numFmtId="4" fontId="2" fillId="0" borderId="0" xfId="0" applyNumberFormat="1" applyFont="1"/>
    <xf numFmtId="0" fontId="7" fillId="0" borderId="16" xfId="0" applyFont="1" applyBorder="1"/>
    <xf numFmtId="0" fontId="9" fillId="2" borderId="17" xfId="0" applyFont="1" applyFill="1" applyBorder="1" applyAlignment="1">
      <alignment horizontal="center" wrapText="1"/>
    </xf>
    <xf numFmtId="4" fontId="9" fillId="2" borderId="18" xfId="0" applyNumberFormat="1" applyFont="1" applyFill="1" applyBorder="1" applyAlignment="1">
      <alignment horizontal="right"/>
    </xf>
    <xf numFmtId="4" fontId="9" fillId="4" borderId="19" xfId="0" applyNumberFormat="1" applyFont="1" applyFill="1" applyBorder="1" applyAlignment="1">
      <alignment horizontal="right"/>
    </xf>
    <xf numFmtId="0" fontId="9" fillId="2" borderId="20" xfId="0" applyFont="1" applyFill="1" applyBorder="1" applyAlignment="1">
      <alignment horizontal="center"/>
    </xf>
    <xf numFmtId="4" fontId="9" fillId="2" borderId="5" xfId="0" applyNumberFormat="1" applyFont="1" applyFill="1" applyBorder="1" applyAlignment="1">
      <alignment horizontal="right"/>
    </xf>
    <xf numFmtId="0" fontId="7" fillId="0" borderId="7" xfId="0" applyFont="1" applyBorder="1" applyAlignment="1">
      <alignment horizontal="center"/>
    </xf>
    <xf numFmtId="0" fontId="9" fillId="2" borderId="22" xfId="0" applyFont="1" applyFill="1" applyBorder="1"/>
    <xf numFmtId="0" fontId="7" fillId="0" borderId="23" xfId="0" applyFont="1" applyBorder="1"/>
    <xf numFmtId="0" fontId="7" fillId="0" borderId="24" xfId="0" applyFont="1" applyBorder="1"/>
    <xf numFmtId="0" fontId="9" fillId="2" borderId="25" xfId="0" applyFont="1" applyFill="1" applyBorder="1" applyAlignment="1">
      <alignment horizontal="center"/>
    </xf>
    <xf numFmtId="4" fontId="9" fillId="3" borderId="5" xfId="0" applyNumberFormat="1" applyFont="1" applyFill="1" applyBorder="1" applyAlignment="1">
      <alignment horizontal="right"/>
    </xf>
    <xf numFmtId="0" fontId="9" fillId="2" borderId="26" xfId="0" applyFont="1" applyFill="1" applyBorder="1" applyAlignment="1">
      <alignment horizontal="center" wrapText="1"/>
    </xf>
    <xf numFmtId="0" fontId="11" fillId="0" borderId="0" xfId="0" applyFont="1"/>
    <xf numFmtId="4" fontId="9" fillId="3" borderId="18" xfId="0" applyNumberFormat="1" applyFont="1" applyFill="1" applyBorder="1" applyAlignment="1">
      <alignment horizontal="right"/>
    </xf>
    <xf numFmtId="9" fontId="7" fillId="0" borderId="0" xfId="2" applyFont="1"/>
    <xf numFmtId="1" fontId="7" fillId="0" borderId="0" xfId="0" applyNumberFormat="1" applyFont="1"/>
    <xf numFmtId="0" fontId="7" fillId="0" borderId="0" xfId="0" applyFont="1" applyAlignment="1">
      <alignment horizontal="center"/>
    </xf>
    <xf numFmtId="165" fontId="7" fillId="0" borderId="0" xfId="0" applyNumberFormat="1" applyFont="1"/>
    <xf numFmtId="165" fontId="9" fillId="0" borderId="0" xfId="0" applyNumberFormat="1" applyFont="1"/>
    <xf numFmtId="0" fontId="10" fillId="0" borderId="0" xfId="0" applyFont="1" applyAlignment="1">
      <alignment horizontal="right"/>
    </xf>
    <xf numFmtId="0" fontId="10" fillId="0" borderId="0" xfId="0" applyFont="1"/>
    <xf numFmtId="0" fontId="7" fillId="3" borderId="8" xfId="0" applyFont="1" applyFill="1" applyBorder="1"/>
    <xf numFmtId="3" fontId="7" fillId="0" borderId="0" xfId="0" applyNumberFormat="1" applyFont="1"/>
    <xf numFmtId="2" fontId="7" fillId="0" borderId="0" xfId="0" applyNumberFormat="1" applyFont="1"/>
    <xf numFmtId="4" fontId="7" fillId="0" borderId="9" xfId="0" applyNumberFormat="1" applyFont="1" applyBorder="1" applyAlignment="1">
      <alignment horizontal="right"/>
    </xf>
    <xf numFmtId="0" fontId="12" fillId="0" borderId="0" xfId="0" applyFont="1"/>
    <xf numFmtId="4" fontId="7" fillId="0" borderId="6" xfId="0" applyNumberFormat="1" applyFont="1" applyBorder="1" applyAlignment="1">
      <alignment vertical="center" wrapText="1"/>
    </xf>
    <xf numFmtId="4" fontId="13" fillId="3" borderId="21" xfId="0" applyNumberFormat="1" applyFont="1" applyFill="1" applyBorder="1" applyAlignment="1">
      <alignment vertical="center" wrapText="1"/>
    </xf>
    <xf numFmtId="4" fontId="14" fillId="4" borderId="15" xfId="0" applyNumberFormat="1" applyFont="1" applyFill="1" applyBorder="1" applyAlignment="1">
      <alignment horizontal="right"/>
    </xf>
    <xf numFmtId="0" fontId="17" fillId="0" borderId="0" xfId="0" applyFont="1" applyAlignment="1">
      <alignment horizontal="right"/>
    </xf>
    <xf numFmtId="4" fontId="13" fillId="3" borderId="6" xfId="0" applyNumberFormat="1" applyFont="1" applyFill="1" applyBorder="1" applyAlignment="1">
      <alignment horizontal="right" wrapText="1"/>
    </xf>
    <xf numFmtId="4" fontId="7" fillId="0" borderId="33" xfId="0" applyNumberFormat="1" applyFont="1" applyBorder="1" applyAlignment="1">
      <alignment horizontal="center" vertical="center" wrapText="1"/>
    </xf>
    <xf numFmtId="0" fontId="8" fillId="0" borderId="0" xfId="0" applyFont="1" applyAlignment="1">
      <alignment horizontal="left" wrapText="1"/>
    </xf>
    <xf numFmtId="171" fontId="9" fillId="0" borderId="9" xfId="0" applyNumberFormat="1" applyFont="1" applyBorder="1"/>
    <xf numFmtId="171" fontId="9" fillId="0" borderId="14" xfId="0" applyNumberFormat="1" applyFont="1" applyBorder="1"/>
    <xf numFmtId="0" fontId="7" fillId="0" borderId="8" xfId="0" applyFont="1" applyBorder="1"/>
    <xf numFmtId="0" fontId="9" fillId="0" borderId="1" xfId="3" applyFont="1" applyBorder="1"/>
    <xf numFmtId="0" fontId="2" fillId="0" borderId="1" xfId="3" applyFont="1" applyBorder="1"/>
    <xf numFmtId="0" fontId="9" fillId="0" borderId="1" xfId="3" applyFont="1" applyBorder="1" applyAlignment="1">
      <alignment horizontal="right"/>
    </xf>
    <xf numFmtId="0" fontId="19" fillId="0" borderId="1" xfId="3" applyFont="1" applyBorder="1" applyAlignment="1">
      <alignment horizontal="right"/>
    </xf>
    <xf numFmtId="164" fontId="20" fillId="0" borderId="1" xfId="3" applyNumberFormat="1" applyFont="1" applyBorder="1" applyAlignment="1">
      <alignment horizontal="right"/>
    </xf>
    <xf numFmtId="0" fontId="19" fillId="0" borderId="1" xfId="3" applyFont="1" applyBorder="1"/>
    <xf numFmtId="164" fontId="6" fillId="3" borderId="0" xfId="3" applyNumberFormat="1" applyFont="1" applyFill="1" applyProtection="1">
      <protection hidden="1"/>
    </xf>
    <xf numFmtId="0" fontId="6" fillId="7" borderId="0" xfId="3" applyFont="1" applyFill="1" applyProtection="1">
      <protection hidden="1"/>
    </xf>
    <xf numFmtId="164" fontId="6" fillId="7" borderId="0" xfId="3" applyNumberFormat="1" applyFont="1" applyFill="1" applyProtection="1">
      <protection hidden="1"/>
    </xf>
    <xf numFmtId="0" fontId="6" fillId="3" borderId="0" xfId="3" applyFont="1" applyFill="1" applyProtection="1">
      <protection hidden="1"/>
    </xf>
    <xf numFmtId="0" fontId="23" fillId="3" borderId="0" xfId="3" applyFont="1" applyFill="1"/>
    <xf numFmtId="0" fontId="23" fillId="3" borderId="32" xfId="3" applyFont="1" applyFill="1" applyBorder="1"/>
    <xf numFmtId="167" fontId="23" fillId="3" borderId="0" xfId="3" applyNumberFormat="1" applyFont="1" applyFill="1"/>
    <xf numFmtId="0" fontId="23" fillId="3" borderId="28" xfId="3" applyFont="1" applyFill="1" applyBorder="1"/>
    <xf numFmtId="0" fontId="7" fillId="3" borderId="16" xfId="3" applyFont="1" applyFill="1" applyBorder="1"/>
    <xf numFmtId="0" fontId="13" fillId="0" borderId="1" xfId="3" applyFont="1" applyBorder="1"/>
    <xf numFmtId="0" fontId="13" fillId="0" borderId="0" xfId="0" applyFont="1"/>
    <xf numFmtId="0" fontId="14" fillId="2" borderId="3" xfId="0" applyFont="1" applyFill="1" applyBorder="1" applyAlignment="1">
      <alignment horizontal="center"/>
    </xf>
    <xf numFmtId="0" fontId="14" fillId="2" borderId="20" xfId="0" applyFont="1" applyFill="1" applyBorder="1" applyAlignment="1">
      <alignment horizontal="center"/>
    </xf>
    <xf numFmtId="4" fontId="13" fillId="0" borderId="6" xfId="0" applyNumberFormat="1" applyFont="1" applyBorder="1" applyAlignment="1">
      <alignment horizontal="right" wrapText="1"/>
    </xf>
    <xf numFmtId="4" fontId="13" fillId="0" borderId="21" xfId="0" applyNumberFormat="1" applyFont="1" applyBorder="1" applyAlignment="1">
      <alignment wrapText="1"/>
    </xf>
    <xf numFmtId="4" fontId="14" fillId="2" borderId="5" xfId="0" applyNumberFormat="1" applyFont="1" applyFill="1" applyBorder="1" applyAlignment="1">
      <alignment horizontal="right"/>
    </xf>
    <xf numFmtId="4" fontId="14" fillId="3" borderId="9" xfId="0" applyNumberFormat="1" applyFont="1" applyFill="1" applyBorder="1" applyAlignment="1">
      <alignment horizontal="right"/>
    </xf>
    <xf numFmtId="4" fontId="14" fillId="3" borderId="5" xfId="0" applyNumberFormat="1" applyFont="1" applyFill="1" applyBorder="1" applyAlignment="1">
      <alignment horizontal="right"/>
    </xf>
    <xf numFmtId="4" fontId="14" fillId="2" borderId="6" xfId="0" applyNumberFormat="1" applyFont="1" applyFill="1" applyBorder="1" applyAlignment="1">
      <alignment horizontal="center"/>
    </xf>
    <xf numFmtId="0" fontId="14" fillId="2" borderId="25" xfId="0" applyFont="1" applyFill="1" applyBorder="1" applyAlignment="1">
      <alignment horizontal="center"/>
    </xf>
    <xf numFmtId="4" fontId="14" fillId="0" borderId="9" xfId="0" applyNumberFormat="1" applyFont="1" applyBorder="1" applyAlignment="1">
      <alignment horizontal="right"/>
    </xf>
    <xf numFmtId="4" fontId="14" fillId="0" borderId="10" xfId="0" applyNumberFormat="1" applyFont="1" applyBorder="1" applyAlignment="1">
      <alignment horizontal="right"/>
    </xf>
    <xf numFmtId="4" fontId="13" fillId="0" borderId="9" xfId="0" applyNumberFormat="1" applyFont="1" applyBorder="1" applyAlignment="1">
      <alignment horizontal="right"/>
    </xf>
    <xf numFmtId="4" fontId="14" fillId="0" borderId="15" xfId="0" applyNumberFormat="1" applyFont="1" applyBorder="1"/>
    <xf numFmtId="4" fontId="23" fillId="3" borderId="0" xfId="3" applyNumberFormat="1" applyFont="1" applyFill="1"/>
    <xf numFmtId="4" fontId="14" fillId="0" borderId="41" xfId="0" applyNumberFormat="1" applyFont="1" applyBorder="1" applyAlignment="1">
      <alignment horizontal="right"/>
    </xf>
    <xf numFmtId="4" fontId="14" fillId="0" borderId="42" xfId="0" applyNumberFormat="1" applyFont="1" applyBorder="1" applyAlignment="1">
      <alignment horizontal="right"/>
    </xf>
    <xf numFmtId="4" fontId="6" fillId="3" borderId="0" xfId="3" applyNumberFormat="1" applyFont="1" applyFill="1"/>
    <xf numFmtId="164" fontId="7" fillId="0" borderId="0" xfId="0" applyNumberFormat="1" applyFont="1"/>
    <xf numFmtId="164" fontId="9" fillId="0" borderId="0" xfId="0" applyNumberFormat="1" applyFont="1"/>
    <xf numFmtId="9" fontId="29" fillId="0" borderId="0" xfId="0" applyNumberFormat="1" applyFont="1" applyAlignment="1">
      <alignment horizontal="left"/>
    </xf>
    <xf numFmtId="4" fontId="14" fillId="2" borderId="6" xfId="0" applyNumberFormat="1" applyFont="1" applyFill="1" applyBorder="1" applyAlignment="1">
      <alignment horizontal="right"/>
    </xf>
    <xf numFmtId="4" fontId="2" fillId="2" borderId="6" xfId="0" applyNumberFormat="1" applyFont="1" applyFill="1" applyBorder="1" applyAlignment="1">
      <alignment horizontal="right"/>
    </xf>
    <xf numFmtId="4" fontId="14" fillId="4" borderId="43" xfId="0" applyNumberFormat="1" applyFont="1" applyFill="1" applyBorder="1" applyAlignment="1">
      <alignment horizontal="right"/>
    </xf>
    <xf numFmtId="4" fontId="13" fillId="0" borderId="10" xfId="0" applyNumberFormat="1" applyFont="1" applyBorder="1" applyAlignment="1">
      <alignment horizontal="right"/>
    </xf>
    <xf numFmtId="4" fontId="14" fillId="0" borderId="14" xfId="0" applyNumberFormat="1" applyFont="1" applyBorder="1" applyAlignment="1">
      <alignment horizontal="right"/>
    </xf>
    <xf numFmtId="4" fontId="7" fillId="3" borderId="21" xfId="0" applyNumberFormat="1" applyFont="1" applyFill="1" applyBorder="1" applyAlignment="1">
      <alignment wrapText="1"/>
    </xf>
    <xf numFmtId="4" fontId="7" fillId="3" borderId="6" xfId="0" applyNumberFormat="1" applyFont="1" applyFill="1" applyBorder="1" applyAlignment="1">
      <alignment horizontal="right" wrapText="1"/>
    </xf>
    <xf numFmtId="164" fontId="20" fillId="3" borderId="1" xfId="3" applyNumberFormat="1" applyFont="1" applyFill="1" applyBorder="1" applyAlignment="1">
      <alignment horizontal="right"/>
    </xf>
    <xf numFmtId="0" fontId="13" fillId="3" borderId="1" xfId="3" applyFont="1" applyFill="1" applyBorder="1"/>
    <xf numFmtId="0" fontId="19" fillId="3" borderId="1" xfId="3" applyFont="1" applyFill="1" applyBorder="1"/>
    <xf numFmtId="0" fontId="19" fillId="3" borderId="1" xfId="3" applyFont="1" applyFill="1" applyBorder="1" applyAlignment="1">
      <alignment horizontal="right"/>
    </xf>
    <xf numFmtId="0" fontId="0" fillId="3" borderId="0" xfId="3" applyFont="1" applyFill="1"/>
    <xf numFmtId="0" fontId="30" fillId="3" borderId="0" xfId="4" applyFont="1" applyFill="1"/>
    <xf numFmtId="0" fontId="31" fillId="5" borderId="0" xfId="4" applyFont="1" applyFill="1" applyAlignment="1">
      <alignment horizontal="right"/>
    </xf>
    <xf numFmtId="0" fontId="32" fillId="5" borderId="0" xfId="4" applyFont="1" applyFill="1"/>
    <xf numFmtId="0" fontId="32" fillId="5" borderId="0" xfId="4" applyFont="1" applyFill="1" applyAlignment="1">
      <alignment horizontal="right"/>
    </xf>
    <xf numFmtId="0" fontId="0" fillId="7" borderId="0" xfId="3" applyFont="1" applyFill="1" applyProtection="1">
      <protection hidden="1"/>
    </xf>
    <xf numFmtId="0" fontId="0" fillId="7" borderId="0" xfId="3" applyFont="1" applyFill="1"/>
    <xf numFmtId="0" fontId="33" fillId="5" borderId="0" xfId="4" applyFont="1" applyFill="1"/>
    <xf numFmtId="0" fontId="34" fillId="5" borderId="0" xfId="4" applyFont="1" applyFill="1"/>
    <xf numFmtId="4" fontId="30" fillId="5" borderId="0" xfId="4" applyNumberFormat="1" applyFont="1" applyFill="1"/>
    <xf numFmtId="0" fontId="0" fillId="7" borderId="0" xfId="3" applyFont="1" applyFill="1" applyProtection="1">
      <protection locked="0" hidden="1"/>
    </xf>
    <xf numFmtId="164" fontId="0" fillId="7" borderId="0" xfId="3" applyNumberFormat="1" applyFont="1" applyFill="1" applyProtection="1">
      <protection hidden="1"/>
    </xf>
    <xf numFmtId="169" fontId="0" fillId="7" borderId="0" xfId="6" applyNumberFormat="1" applyFont="1" applyFill="1"/>
    <xf numFmtId="4" fontId="0" fillId="3" borderId="0" xfId="3" applyNumberFormat="1" applyFont="1" applyFill="1"/>
    <xf numFmtId="2" fontId="0" fillId="3" borderId="0" xfId="3" applyNumberFormat="1" applyFont="1" applyFill="1"/>
    <xf numFmtId="168" fontId="0" fillId="3" borderId="0" xfId="3" applyNumberFormat="1" applyFont="1" applyFill="1"/>
    <xf numFmtId="0" fontId="30" fillId="6" borderId="27" xfId="4" applyFont="1" applyFill="1" applyBorder="1"/>
    <xf numFmtId="0" fontId="30" fillId="5" borderId="28" xfId="4" applyFont="1" applyFill="1" applyBorder="1"/>
    <xf numFmtId="0" fontId="0" fillId="3" borderId="28" xfId="3" applyFont="1" applyFill="1" applyBorder="1"/>
    <xf numFmtId="167" fontId="30" fillId="6" borderId="28" xfId="4" applyNumberFormat="1" applyFont="1" applyFill="1" applyBorder="1"/>
    <xf numFmtId="0" fontId="30" fillId="6" borderId="29" xfId="4" applyFont="1" applyFill="1" applyBorder="1"/>
    <xf numFmtId="0" fontId="35" fillId="3" borderId="0" xfId="4" applyFont="1" applyFill="1"/>
    <xf numFmtId="0" fontId="30" fillId="6" borderId="30" xfId="4" applyFont="1" applyFill="1" applyBorder="1"/>
    <xf numFmtId="0" fontId="30" fillId="5" borderId="0" xfId="4" applyFont="1" applyFill="1"/>
    <xf numFmtId="0" fontId="30" fillId="6" borderId="0" xfId="4" applyFont="1" applyFill="1"/>
    <xf numFmtId="0" fontId="30" fillId="6" borderId="31" xfId="4" applyFont="1" applyFill="1" applyBorder="1"/>
    <xf numFmtId="164" fontId="0" fillId="3" borderId="0" xfId="3" applyNumberFormat="1" applyFont="1" applyFill="1" applyProtection="1">
      <protection hidden="1"/>
    </xf>
    <xf numFmtId="167" fontId="0" fillId="3" borderId="0" xfId="3" applyNumberFormat="1" applyFont="1" applyFill="1"/>
    <xf numFmtId="3" fontId="30" fillId="6" borderId="0" xfId="4" applyNumberFormat="1" applyFont="1" applyFill="1"/>
    <xf numFmtId="3" fontId="30" fillId="3" borderId="0" xfId="4" applyNumberFormat="1" applyFont="1" applyFill="1"/>
    <xf numFmtId="10" fontId="30" fillId="6" borderId="0" xfId="6" applyNumberFormat="1" applyFont="1" applyFill="1"/>
    <xf numFmtId="4" fontId="30" fillId="6" borderId="0" xfId="4" applyNumberFormat="1" applyFont="1" applyFill="1"/>
    <xf numFmtId="170" fontId="36" fillId="0" borderId="0" xfId="5" applyNumberFormat="1" applyFont="1">
      <alignment vertical="center"/>
    </xf>
    <xf numFmtId="0" fontId="0" fillId="3" borderId="0" xfId="3" applyFont="1" applyFill="1" applyProtection="1">
      <protection locked="0" hidden="1"/>
    </xf>
    <xf numFmtId="0" fontId="30" fillId="6" borderId="24" xfId="4" applyFont="1" applyFill="1" applyBorder="1"/>
    <xf numFmtId="0" fontId="30" fillId="5" borderId="32" xfId="4" applyFont="1" applyFill="1" applyBorder="1"/>
    <xf numFmtId="0" fontId="0" fillId="3" borderId="32" xfId="3" applyFont="1" applyFill="1" applyBorder="1"/>
    <xf numFmtId="169" fontId="30" fillId="0" borderId="32" xfId="4" applyNumberFormat="1" applyFont="1" applyBorder="1"/>
    <xf numFmtId="0" fontId="30" fillId="6" borderId="26" xfId="4" applyFont="1" applyFill="1" applyBorder="1"/>
    <xf numFmtId="0" fontId="37" fillId="3" borderId="0" xfId="4" applyFont="1" applyFill="1"/>
    <xf numFmtId="166" fontId="30" fillId="6" borderId="0" xfId="4" applyNumberFormat="1" applyFont="1" applyFill="1"/>
    <xf numFmtId="0" fontId="38" fillId="5" borderId="37" xfId="4" applyFont="1" applyFill="1" applyBorder="1" applyAlignment="1">
      <alignment horizontal="right"/>
    </xf>
    <xf numFmtId="167" fontId="39" fillId="5" borderId="0" xfId="4" applyNumberFormat="1" applyFont="1" applyFill="1"/>
    <xf numFmtId="168" fontId="30" fillId="5" borderId="0" xfId="4" applyNumberFormat="1" applyFont="1" applyFill="1"/>
    <xf numFmtId="4" fontId="31" fillId="5" borderId="0" xfId="4" applyNumberFormat="1" applyFont="1" applyFill="1" applyAlignment="1">
      <alignment horizontal="right"/>
    </xf>
    <xf numFmtId="0" fontId="40" fillId="3" borderId="0" xfId="4" applyFont="1" applyFill="1"/>
    <xf numFmtId="4" fontId="41" fillId="5" borderId="0" xfId="4" applyNumberFormat="1" applyFont="1" applyFill="1" applyAlignment="1">
      <alignment horizontal="right"/>
    </xf>
    <xf numFmtId="4" fontId="32" fillId="5" borderId="0" xfId="4" applyNumberFormat="1" applyFont="1" applyFill="1" applyAlignment="1">
      <alignment horizontal="right"/>
    </xf>
    <xf numFmtId="0" fontId="40" fillId="5" borderId="0" xfId="4" applyFont="1" applyFill="1"/>
    <xf numFmtId="4" fontId="40" fillId="5" borderId="0" xfId="4" applyNumberFormat="1" applyFont="1" applyFill="1" applyAlignment="1">
      <alignment horizontal="right"/>
    </xf>
    <xf numFmtId="4" fontId="30" fillId="3" borderId="0" xfId="4" applyNumberFormat="1" applyFont="1" applyFill="1"/>
    <xf numFmtId="0" fontId="42" fillId="5" borderId="0" xfId="4" applyFont="1" applyFill="1"/>
    <xf numFmtId="4" fontId="40" fillId="5" borderId="0" xfId="4" applyNumberFormat="1" applyFont="1" applyFill="1"/>
    <xf numFmtId="4" fontId="40" fillId="3" borderId="0" xfId="4" applyNumberFormat="1" applyFont="1" applyFill="1"/>
    <xf numFmtId="0" fontId="40" fillId="6" borderId="27" xfId="4" applyFont="1" applyFill="1" applyBorder="1"/>
    <xf numFmtId="0" fontId="40" fillId="5" borderId="28" xfId="4" applyFont="1" applyFill="1" applyBorder="1"/>
    <xf numFmtId="167" fontId="40" fillId="6" borderId="28" xfId="4" applyNumberFormat="1" applyFont="1" applyFill="1" applyBorder="1"/>
    <xf numFmtId="0" fontId="40" fillId="6" borderId="29" xfId="4" applyFont="1" applyFill="1" applyBorder="1"/>
    <xf numFmtId="0" fontId="40" fillId="6" borderId="30" xfId="4" applyFont="1" applyFill="1" applyBorder="1"/>
    <xf numFmtId="0" fontId="40" fillId="6" borderId="0" xfId="4" applyFont="1" applyFill="1"/>
    <xf numFmtId="0" fontId="40" fillId="6" borderId="31" xfId="4" applyFont="1" applyFill="1" applyBorder="1"/>
    <xf numFmtId="9" fontId="0" fillId="3" borderId="0" xfId="3" applyNumberFormat="1" applyFont="1" applyFill="1"/>
    <xf numFmtId="4" fontId="40" fillId="6" borderId="0" xfId="4" applyNumberFormat="1" applyFont="1" applyFill="1"/>
    <xf numFmtId="4" fontId="36" fillId="0" borderId="0" xfId="5" applyNumberFormat="1" applyFont="1">
      <alignment vertical="center"/>
    </xf>
    <xf numFmtId="4" fontId="43" fillId="0" borderId="0" xfId="5" applyNumberFormat="1" applyFont="1">
      <alignment vertical="center"/>
    </xf>
    <xf numFmtId="4" fontId="37" fillId="3" borderId="0" xfId="4" applyNumberFormat="1" applyFont="1" applyFill="1"/>
    <xf numFmtId="0" fontId="40" fillId="6" borderId="24" xfId="4" applyFont="1" applyFill="1" applyBorder="1"/>
    <xf numFmtId="0" fontId="40" fillId="5" borderId="32" xfId="4" applyFont="1" applyFill="1" applyBorder="1"/>
    <xf numFmtId="169" fontId="40" fillId="3" borderId="32" xfId="4" applyNumberFormat="1" applyFont="1" applyFill="1" applyBorder="1"/>
    <xf numFmtId="0" fontId="40" fillId="6" borderId="26" xfId="4" applyFont="1" applyFill="1" applyBorder="1"/>
    <xf numFmtId="166" fontId="40" fillId="6" borderId="0" xfId="4" applyNumberFormat="1" applyFont="1" applyFill="1"/>
    <xf numFmtId="4" fontId="38" fillId="5" borderId="37" xfId="4" applyNumberFormat="1" applyFont="1" applyFill="1" applyBorder="1" applyAlignment="1">
      <alignment horizontal="right"/>
    </xf>
    <xf numFmtId="0" fontId="44" fillId="5" borderId="37" xfId="4" applyFont="1" applyFill="1" applyBorder="1" applyAlignment="1">
      <alignment horizontal="right"/>
    </xf>
    <xf numFmtId="4" fontId="44" fillId="5" borderId="37" xfId="4" applyNumberFormat="1" applyFont="1" applyFill="1" applyBorder="1" applyAlignment="1">
      <alignment horizontal="right"/>
    </xf>
    <xf numFmtId="167" fontId="45" fillId="5" borderId="0" xfId="4" applyNumberFormat="1" applyFont="1" applyFill="1"/>
    <xf numFmtId="168" fontId="40" fillId="5" borderId="0" xfId="4" applyNumberFormat="1" applyFont="1" applyFill="1"/>
    <xf numFmtId="4" fontId="39" fillId="5" borderId="0" xfId="4" applyNumberFormat="1" applyFont="1" applyFill="1"/>
    <xf numFmtId="4" fontId="45" fillId="5" borderId="0" xfId="4" applyNumberFormat="1" applyFont="1" applyFill="1"/>
    <xf numFmtId="167" fontId="46" fillId="5" borderId="0" xfId="4" applyNumberFormat="1" applyFont="1" applyFill="1"/>
    <xf numFmtId="4" fontId="32" fillId="5" borderId="0" xfId="4" applyNumberFormat="1" applyFont="1" applyFill="1"/>
    <xf numFmtId="168" fontId="32" fillId="5" borderId="0" xfId="4" applyNumberFormat="1" applyFont="1" applyFill="1"/>
    <xf numFmtId="2" fontId="7" fillId="0" borderId="0" xfId="0" applyNumberFormat="1" applyFont="1" applyAlignment="1">
      <alignment horizontal="right"/>
    </xf>
    <xf numFmtId="4" fontId="28" fillId="3" borderId="6" xfId="0" applyNumberFormat="1" applyFont="1" applyFill="1" applyBorder="1" applyAlignment="1">
      <alignment horizontal="right" wrapText="1"/>
    </xf>
    <xf numFmtId="4" fontId="28" fillId="3" borderId="21" xfId="0" applyNumberFormat="1" applyFont="1" applyFill="1" applyBorder="1" applyAlignment="1">
      <alignment wrapText="1"/>
    </xf>
    <xf numFmtId="164" fontId="2" fillId="3" borderId="1" xfId="3" applyNumberFormat="1" applyFont="1" applyFill="1" applyBorder="1" applyAlignment="1">
      <alignment horizontal="right"/>
    </xf>
    <xf numFmtId="0" fontId="14" fillId="3" borderId="1" xfId="3" applyFont="1" applyFill="1" applyBorder="1"/>
    <xf numFmtId="0" fontId="9" fillId="3" borderId="1" xfId="3" applyFont="1" applyFill="1" applyBorder="1"/>
    <xf numFmtId="0" fontId="16" fillId="0" borderId="0" xfId="0" applyFont="1" applyAlignment="1">
      <alignment horizontal="left" vertical="center" wrapText="1"/>
    </xf>
    <xf numFmtId="0" fontId="17" fillId="0" borderId="0" xfId="0" applyFont="1" applyAlignment="1">
      <alignment horizontal="left" wrapText="1"/>
    </xf>
    <xf numFmtId="0" fontId="15" fillId="0" borderId="0" xfId="0" applyFont="1" applyAlignment="1">
      <alignment horizontal="center" wrapText="1"/>
    </xf>
    <xf numFmtId="0" fontId="7" fillId="0" borderId="35"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5" xfId="0" applyFont="1" applyBorder="1" applyAlignment="1">
      <alignment horizontal="center" vertical="center" wrapText="1"/>
    </xf>
    <xf numFmtId="0" fontId="1" fillId="3" borderId="35" xfId="0" applyFont="1" applyFill="1" applyBorder="1" applyAlignment="1">
      <alignment horizontal="center" vertical="center" wrapText="1"/>
    </xf>
    <xf numFmtId="0" fontId="7" fillId="3" borderId="36" xfId="0" applyFont="1" applyFill="1" applyBorder="1" applyAlignment="1">
      <alignment horizontal="center" vertical="center" wrapText="1"/>
    </xf>
    <xf numFmtId="0" fontId="27" fillId="0" borderId="0" xfId="0" applyFont="1" applyAlignment="1">
      <alignment horizontal="center"/>
    </xf>
    <xf numFmtId="0" fontId="13" fillId="0" borderId="38" xfId="0" applyFont="1" applyBorder="1" applyAlignment="1">
      <alignment horizontal="center"/>
    </xf>
    <xf numFmtId="0" fontId="13" fillId="0" borderId="39" xfId="0" applyFont="1" applyBorder="1" applyAlignment="1">
      <alignment horizontal="center"/>
    </xf>
    <xf numFmtId="0" fontId="24" fillId="0" borderId="0" xfId="0" applyFont="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3" borderId="38" xfId="0" applyFont="1" applyFill="1" applyBorder="1" applyAlignment="1">
      <alignment horizontal="center"/>
    </xf>
    <xf numFmtId="0" fontId="7" fillId="3" borderId="39" xfId="0" applyFont="1" applyFill="1" applyBorder="1" applyAlignment="1">
      <alignment horizontal="center"/>
    </xf>
    <xf numFmtId="0" fontId="7" fillId="0" borderId="1" xfId="0" applyFont="1" applyBorder="1"/>
    <xf numFmtId="0" fontId="7" fillId="0" borderId="16" xfId="0" applyFont="1" applyBorder="1"/>
    <xf numFmtId="4" fontId="1" fillId="0" borderId="29" xfId="3" applyNumberFormat="1" applyFont="1" applyBorder="1" applyAlignment="1">
      <alignment horizontal="center" vertical="center" wrapText="1"/>
    </xf>
    <xf numFmtId="4" fontId="1" fillId="0" borderId="31" xfId="3" applyNumberFormat="1" applyFont="1" applyBorder="1" applyAlignment="1">
      <alignment horizontal="center" vertical="center" wrapText="1"/>
    </xf>
    <xf numFmtId="4" fontId="1" fillId="0" borderId="26" xfId="3" applyNumberFormat="1" applyFont="1" applyBorder="1" applyAlignment="1">
      <alignment horizontal="center" vertical="center" wrapText="1"/>
    </xf>
    <xf numFmtId="0" fontId="7" fillId="0" borderId="8" xfId="0" applyFont="1" applyBorder="1"/>
    <xf numFmtId="0" fontId="8" fillId="0" borderId="0" xfId="0" applyFont="1" applyAlignment="1">
      <alignment horizontal="left" wrapText="1"/>
    </xf>
    <xf numFmtId="0" fontId="9" fillId="0" borderId="0" xfId="0" applyFont="1" applyAlignment="1">
      <alignment horizontal="left" wrapText="1"/>
    </xf>
    <xf numFmtId="4" fontId="13" fillId="3" borderId="7" xfId="0" applyNumberFormat="1" applyFont="1" applyFill="1" applyBorder="1" applyAlignment="1">
      <alignment horizontal="center" wrapText="1"/>
    </xf>
    <xf numFmtId="4" fontId="13" fillId="3" borderId="5" xfId="0" applyNumberFormat="1" applyFont="1" applyFill="1" applyBorder="1" applyAlignment="1">
      <alignment horizontal="center" wrapText="1"/>
    </xf>
    <xf numFmtId="0" fontId="7" fillId="0" borderId="33" xfId="0" applyFont="1" applyBorder="1" applyAlignment="1">
      <alignment horizontal="center" vertical="center"/>
    </xf>
    <xf numFmtId="0" fontId="7" fillId="0" borderId="34" xfId="0" applyFont="1" applyBorder="1" applyAlignment="1">
      <alignment horizontal="center" vertical="center"/>
    </xf>
    <xf numFmtId="4" fontId="7" fillId="0" borderId="33" xfId="0" applyNumberFormat="1" applyFont="1" applyBorder="1" applyAlignment="1">
      <alignment horizontal="center" vertical="center" wrapText="1"/>
    </xf>
    <xf numFmtId="4" fontId="7" fillId="0" borderId="34" xfId="0" applyNumberFormat="1" applyFont="1" applyBorder="1" applyAlignment="1">
      <alignment horizontal="center" vertical="center" wrapText="1"/>
    </xf>
    <xf numFmtId="4" fontId="7" fillId="0" borderId="40" xfId="0" applyNumberFormat="1" applyFont="1" applyBorder="1" applyAlignment="1">
      <alignment horizontal="center" vertical="center" wrapText="1"/>
    </xf>
  </cellXfs>
  <cellStyles count="7">
    <cellStyle name="Normaallaad 4" xfId="1" xr:uid="{00000000-0005-0000-0000-000001000000}"/>
    <cellStyle name="Normaallaad 4 2" xfId="4" xr:uid="{89A38427-A4B3-4113-8CA6-3038BF6E771F}"/>
    <cellStyle name="Normal" xfId="0" builtinId="0"/>
    <cellStyle name="Normal 2" xfId="3" xr:uid="{0C45B471-BC63-450B-B336-5F2D051CDC39}"/>
    <cellStyle name="Normal 2 2" xfId="5" xr:uid="{950943C1-5E5B-4719-99AE-E7FA1AE233CD}"/>
    <cellStyle name="Percent" xfId="2" builtinId="5"/>
    <cellStyle name="Percent 2" xfId="6" xr:uid="{29177C43-2F21-407E-B3BB-A6AB8E2550BE}"/>
  </cellStyles>
  <dxfs count="0"/>
  <tableStyles count="1" defaultTableStyle="TableStyleMedium9" defaultPivotStyle="PivotStyleLight16">
    <tableStyle name="Invisible" pivot="0" table="0" count="0" xr9:uid="{867E3764-8A3A-4198-BEB1-3264CC5A8C5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 Id="rId14" Type="http://schemas.openxmlformats.org/officeDocument/2006/relationships/customXml" Target="../customXml/item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50"/>
  <sheetViews>
    <sheetView tabSelected="1" zoomScale="90" zoomScaleNormal="90" workbookViewId="0">
      <selection activeCell="H19" sqref="H19"/>
    </sheetView>
  </sheetViews>
  <sheetFormatPr defaultColWidth="9.109375" defaultRowHeight="13.8" x14ac:dyDescent="0.25"/>
  <cols>
    <col min="1" max="1" width="1.5546875" style="1" customWidth="1"/>
    <col min="2" max="2" width="7.5546875" style="1" customWidth="1"/>
    <col min="3" max="3" width="8.88671875" style="1" customWidth="1"/>
    <col min="4" max="4" width="60.109375" style="1" customWidth="1"/>
    <col min="5" max="8" width="16" style="1" customWidth="1"/>
    <col min="9" max="10" width="15.88671875" style="1" customWidth="1"/>
    <col min="11" max="11" width="29.109375" style="1" customWidth="1"/>
    <col min="12" max="12" width="33" style="1" customWidth="1"/>
    <col min="13" max="13" width="10.109375" style="1" bestFit="1" customWidth="1"/>
    <col min="14" max="16384" width="9.109375" style="1"/>
  </cols>
  <sheetData>
    <row r="1" spans="1:18" x14ac:dyDescent="0.25">
      <c r="L1" s="62" t="s">
        <v>0</v>
      </c>
    </row>
    <row r="2" spans="1:18" ht="15" customHeight="1" x14ac:dyDescent="0.25">
      <c r="L2" s="62" t="s">
        <v>1</v>
      </c>
    </row>
    <row r="3" spans="1:18" ht="15" customHeight="1" x14ac:dyDescent="0.25"/>
    <row r="4" spans="1:18" ht="18.75" customHeight="1" x14ac:dyDescent="0.3">
      <c r="A4" s="206" t="s">
        <v>2</v>
      </c>
      <c r="B4" s="206"/>
      <c r="C4" s="206"/>
      <c r="D4" s="206"/>
      <c r="E4" s="206"/>
      <c r="F4" s="206"/>
      <c r="G4" s="206"/>
      <c r="H4" s="206"/>
      <c r="I4" s="206"/>
      <c r="J4" s="206"/>
      <c r="K4" s="206"/>
      <c r="L4" s="206"/>
    </row>
    <row r="5" spans="1:18" ht="16.5" customHeight="1" x14ac:dyDescent="0.25"/>
    <row r="6" spans="1:18" x14ac:dyDescent="0.25">
      <c r="C6" s="3" t="s">
        <v>3</v>
      </c>
      <c r="D6" s="69" t="s">
        <v>4</v>
      </c>
      <c r="I6" s="47"/>
      <c r="J6" s="48"/>
    </row>
    <row r="7" spans="1:18" x14ac:dyDescent="0.25">
      <c r="C7" s="3" t="s">
        <v>5</v>
      </c>
      <c r="D7" s="70" t="s">
        <v>6</v>
      </c>
      <c r="G7" s="103"/>
      <c r="I7" s="47"/>
      <c r="J7" s="48"/>
      <c r="L7" s="49"/>
    </row>
    <row r="8" spans="1:18" x14ac:dyDescent="0.25">
      <c r="I8" s="47"/>
      <c r="J8" s="48"/>
      <c r="K8" s="3"/>
      <c r="L8" s="49"/>
    </row>
    <row r="9" spans="1:18" ht="16.8" x14ac:dyDescent="0.25">
      <c r="D9" s="71" t="s">
        <v>7</v>
      </c>
      <c r="E9" s="201">
        <f>E10+E11</f>
        <v>630.37983079526225</v>
      </c>
      <c r="F9" s="202" t="s">
        <v>8</v>
      </c>
      <c r="G9" s="201">
        <f>G10+G11</f>
        <v>578.79999999999995</v>
      </c>
      <c r="H9" s="203" t="s">
        <v>9</v>
      </c>
      <c r="I9" s="201">
        <f>I10+I11</f>
        <v>578.79999999999995</v>
      </c>
      <c r="J9" s="69" t="s">
        <v>9</v>
      </c>
      <c r="L9" s="50"/>
    </row>
    <row r="10" spans="1:18" ht="16.8" x14ac:dyDescent="0.25">
      <c r="D10" s="72" t="s">
        <v>10</v>
      </c>
      <c r="E10" s="113">
        <v>501</v>
      </c>
      <c r="F10" s="84" t="s">
        <v>11</v>
      </c>
      <c r="G10" s="73">
        <v>482.2</v>
      </c>
      <c r="H10" s="74" t="s">
        <v>12</v>
      </c>
      <c r="I10" s="73">
        <v>482.2</v>
      </c>
      <c r="J10" s="74" t="s">
        <v>12</v>
      </c>
      <c r="K10" s="104"/>
      <c r="L10" s="51"/>
      <c r="O10" s="4"/>
    </row>
    <row r="11" spans="1:18" ht="16.8" x14ac:dyDescent="0.25">
      <c r="D11" s="116" t="s">
        <v>13</v>
      </c>
      <c r="E11" s="113">
        <v>129.37983079526228</v>
      </c>
      <c r="F11" s="114" t="s">
        <v>11</v>
      </c>
      <c r="G11" s="113">
        <v>96.6</v>
      </c>
      <c r="H11" s="115" t="s">
        <v>12</v>
      </c>
      <c r="I11" s="113">
        <v>96.6</v>
      </c>
      <c r="J11" s="115" t="s">
        <v>12</v>
      </c>
      <c r="O11" s="52"/>
      <c r="P11" s="53"/>
    </row>
    <row r="12" spans="1:18" ht="16.8" x14ac:dyDescent="0.25">
      <c r="D12" s="72" t="s">
        <v>14</v>
      </c>
      <c r="E12" s="113" t="s">
        <v>15</v>
      </c>
      <c r="F12" s="114" t="s">
        <v>11</v>
      </c>
      <c r="G12" s="113" t="s">
        <v>15</v>
      </c>
      <c r="H12" s="115" t="s">
        <v>12</v>
      </c>
      <c r="I12" s="113" t="s">
        <v>15</v>
      </c>
      <c r="J12" s="115" t="s">
        <v>12</v>
      </c>
      <c r="O12" s="52"/>
      <c r="P12" s="53"/>
    </row>
    <row r="13" spans="1:18" x14ac:dyDescent="0.25">
      <c r="D13" s="4"/>
      <c r="E13" s="85"/>
      <c r="F13" s="85"/>
      <c r="O13" s="52"/>
      <c r="P13" s="53"/>
    </row>
    <row r="14" spans="1:18" ht="14.4" thickBot="1" x14ac:dyDescent="0.3">
      <c r="D14" s="4"/>
      <c r="E14" s="212" t="s">
        <v>16</v>
      </c>
      <c r="F14" s="212"/>
      <c r="G14" s="215" t="s">
        <v>17</v>
      </c>
      <c r="H14" s="215"/>
      <c r="I14" s="215" t="s">
        <v>18</v>
      </c>
      <c r="J14" s="215"/>
      <c r="Q14" s="52"/>
      <c r="R14" s="53"/>
    </row>
    <row r="15" spans="1:18" ht="14.4" thickBot="1" x14ac:dyDescent="0.3">
      <c r="D15" s="4"/>
      <c r="E15" s="213" t="s">
        <v>19</v>
      </c>
      <c r="F15" s="214"/>
      <c r="G15" s="216" t="s">
        <v>20</v>
      </c>
      <c r="H15" s="217"/>
      <c r="I15" s="218" t="s">
        <v>21</v>
      </c>
      <c r="J15" s="219"/>
      <c r="Q15" s="52"/>
      <c r="R15" s="53"/>
    </row>
    <row r="16" spans="1:18" ht="16.8" x14ac:dyDescent="0.25">
      <c r="B16" s="5" t="s">
        <v>22</v>
      </c>
      <c r="C16" s="39"/>
      <c r="D16" s="39"/>
      <c r="E16" s="86" t="s">
        <v>23</v>
      </c>
      <c r="F16" s="87" t="s">
        <v>24</v>
      </c>
      <c r="G16" s="6" t="s">
        <v>25</v>
      </c>
      <c r="H16" s="36" t="s">
        <v>24</v>
      </c>
      <c r="I16" s="6" t="s">
        <v>25</v>
      </c>
      <c r="J16" s="36" t="s">
        <v>24</v>
      </c>
      <c r="K16" s="33" t="s">
        <v>26</v>
      </c>
      <c r="L16" s="7" t="s">
        <v>27</v>
      </c>
    </row>
    <row r="17" spans="2:19" ht="15" customHeight="1" x14ac:dyDescent="0.25">
      <c r="B17" s="38"/>
      <c r="C17" s="83" t="s">
        <v>28</v>
      </c>
      <c r="D17" s="54"/>
      <c r="E17" s="88">
        <f>F17/$E$9</f>
        <v>1.2101116862156645</v>
      </c>
      <c r="F17" s="89">
        <v>762.83</v>
      </c>
      <c r="G17" s="199">
        <f>H17/$G$9</f>
        <v>1.0890635798203181</v>
      </c>
      <c r="H17" s="200">
        <f>'Annuiteedigraafik BIL'!F17</f>
        <v>630.35</v>
      </c>
      <c r="I17" s="112">
        <f>J17/$I$9</f>
        <v>1.0890635798203181</v>
      </c>
      <c r="J17" s="111">
        <f t="shared" ref="J17:J22" si="0">H17</f>
        <v>630.35</v>
      </c>
      <c r="K17" s="230" t="s">
        <v>29</v>
      </c>
      <c r="L17" s="207"/>
      <c r="M17" s="55"/>
      <c r="Q17" s="3"/>
      <c r="R17" s="55"/>
      <c r="S17" s="56"/>
    </row>
    <row r="18" spans="2:19" ht="15" customHeight="1" x14ac:dyDescent="0.25">
      <c r="B18" s="38"/>
      <c r="C18" s="83" t="s">
        <v>30</v>
      </c>
      <c r="D18" s="54"/>
      <c r="E18" s="88">
        <f t="shared" ref="E18:E25" si="1">F18/$E$9</f>
        <v>1.3658749184817212</v>
      </c>
      <c r="F18" s="89">
        <v>861.02</v>
      </c>
      <c r="G18" s="199">
        <f>H18/$G$9</f>
        <v>1.4265031098825156</v>
      </c>
      <c r="H18" s="200">
        <f>'Annuiteedigraafik PT_A'!F14</f>
        <v>825.66</v>
      </c>
      <c r="I18" s="112">
        <f t="shared" ref="I18:I25" si="2">J18/$I$9</f>
        <v>1.4265031098825156</v>
      </c>
      <c r="J18" s="111">
        <f t="shared" si="0"/>
        <v>825.66</v>
      </c>
      <c r="K18" s="231"/>
      <c r="L18" s="208"/>
      <c r="M18" s="55"/>
      <c r="Q18" s="3"/>
      <c r="R18" s="55"/>
      <c r="S18" s="56"/>
    </row>
    <row r="19" spans="2:19" ht="15" customHeight="1" x14ac:dyDescent="0.25">
      <c r="B19" s="38"/>
      <c r="C19" s="83" t="s">
        <v>31</v>
      </c>
      <c r="D19" s="54"/>
      <c r="E19" s="88">
        <f t="shared" si="1"/>
        <v>1.1234655130170492</v>
      </c>
      <c r="F19" s="89">
        <v>708.21</v>
      </c>
      <c r="G19" s="112">
        <f t="shared" ref="G19:G20" si="3">H19/$G$9</f>
        <v>0.87351416724257092</v>
      </c>
      <c r="H19" s="111">
        <f>'Annuiteedigraafik PT_C'!F14</f>
        <v>505.59</v>
      </c>
      <c r="I19" s="112">
        <f t="shared" si="2"/>
        <v>0.87351416724257092</v>
      </c>
      <c r="J19" s="111">
        <f t="shared" si="0"/>
        <v>505.59</v>
      </c>
      <c r="K19" s="231"/>
      <c r="L19" s="208"/>
      <c r="M19" s="55"/>
      <c r="Q19" s="3"/>
      <c r="R19" s="55"/>
      <c r="S19" s="56"/>
    </row>
    <row r="20" spans="2:19" ht="15" customHeight="1" x14ac:dyDescent="0.25">
      <c r="B20" s="38"/>
      <c r="C20" s="83" t="s">
        <v>32</v>
      </c>
      <c r="D20" s="54"/>
      <c r="E20" s="88">
        <f t="shared" si="1"/>
        <v>0.33365597965698873</v>
      </c>
      <c r="F20" s="89">
        <v>210.33</v>
      </c>
      <c r="G20" s="199">
        <f t="shared" si="3"/>
        <v>0.36338977194194894</v>
      </c>
      <c r="H20" s="200">
        <f>'Annuiteedigraafik TS_A'!F14</f>
        <v>210.33</v>
      </c>
      <c r="I20" s="112">
        <f t="shared" si="2"/>
        <v>0.36338977194194894</v>
      </c>
      <c r="J20" s="111">
        <f t="shared" si="0"/>
        <v>210.33</v>
      </c>
      <c r="K20" s="231"/>
      <c r="L20" s="208"/>
      <c r="M20" s="55"/>
      <c r="Q20" s="3"/>
      <c r="R20" s="55"/>
      <c r="S20" s="56"/>
    </row>
    <row r="21" spans="2:19" ht="15" customHeight="1" x14ac:dyDescent="0.25">
      <c r="B21" s="9">
        <v>400</v>
      </c>
      <c r="C21" s="220" t="s">
        <v>33</v>
      </c>
      <c r="D21" s="221"/>
      <c r="E21" s="88">
        <f t="shared" si="1"/>
        <v>1.5681556871784463</v>
      </c>
      <c r="F21" s="89">
        <v>988.53371674417724</v>
      </c>
      <c r="G21" s="199">
        <f>H21/$G$9</f>
        <v>1.57</v>
      </c>
      <c r="H21" s="111">
        <v>908.71600000000001</v>
      </c>
      <c r="I21" s="112">
        <f t="shared" si="2"/>
        <v>1.57</v>
      </c>
      <c r="J21" s="111">
        <f t="shared" si="0"/>
        <v>908.71600000000001</v>
      </c>
      <c r="K21" s="231"/>
      <c r="L21" s="208"/>
      <c r="Q21" s="3"/>
      <c r="R21" s="55"/>
      <c r="S21" s="56"/>
    </row>
    <row r="22" spans="2:19" ht="15" customHeight="1" x14ac:dyDescent="0.25">
      <c r="B22" s="9">
        <v>400</v>
      </c>
      <c r="C22" s="220" t="s">
        <v>34</v>
      </c>
      <c r="D22" s="221"/>
      <c r="E22" s="88">
        <f t="shared" si="1"/>
        <v>9.2810606197823428E-2</v>
      </c>
      <c r="F22" s="89">
        <v>58.505934230989652</v>
      </c>
      <c r="G22" s="112">
        <f t="shared" ref="G22" si="4">H22/$G$9</f>
        <v>0.10108143440046589</v>
      </c>
      <c r="H22" s="111">
        <v>58.505934230989652</v>
      </c>
      <c r="I22" s="112">
        <f t="shared" si="2"/>
        <v>0.10108143440046589</v>
      </c>
      <c r="J22" s="111">
        <f t="shared" si="0"/>
        <v>58.505934230989652</v>
      </c>
      <c r="K22" s="231"/>
      <c r="L22" s="208"/>
      <c r="Q22" s="3"/>
      <c r="R22" s="55"/>
      <c r="S22" s="56"/>
    </row>
    <row r="23" spans="2:19" ht="15" customHeight="1" x14ac:dyDescent="0.25">
      <c r="B23" s="9">
        <v>100</v>
      </c>
      <c r="C23" s="40" t="s">
        <v>35</v>
      </c>
      <c r="D23" s="41"/>
      <c r="E23" s="88">
        <f t="shared" si="1"/>
        <v>0.31071013130750702</v>
      </c>
      <c r="F23" s="89">
        <v>195.86539999999999</v>
      </c>
      <c r="G23" s="112">
        <f>E23</f>
        <v>0.31071013130750702</v>
      </c>
      <c r="H23" s="111">
        <f>G9*G23</f>
        <v>179.83902400078506</v>
      </c>
      <c r="I23" s="112">
        <f t="shared" si="2"/>
        <v>0.32003143524673222</v>
      </c>
      <c r="J23" s="111">
        <f>H23*1.03</f>
        <v>185.2341947208086</v>
      </c>
      <c r="K23" s="222" t="s">
        <v>36</v>
      </c>
      <c r="L23" s="208"/>
      <c r="M23" s="55"/>
      <c r="Q23" s="3"/>
      <c r="R23" s="55"/>
      <c r="S23" s="56"/>
    </row>
    <row r="24" spans="2:19" ht="15" customHeight="1" x14ac:dyDescent="0.25">
      <c r="B24" s="9">
        <v>200</v>
      </c>
      <c r="C24" s="8" t="s">
        <v>37</v>
      </c>
      <c r="D24" s="32"/>
      <c r="E24" s="88">
        <f t="shared" si="1"/>
        <v>0.46942095153439034</v>
      </c>
      <c r="F24" s="89">
        <v>295.9135</v>
      </c>
      <c r="G24" s="112">
        <f t="shared" ref="G24:G25" si="5">E24</f>
        <v>0.46942095153439034</v>
      </c>
      <c r="H24" s="111">
        <f>G9*G24</f>
        <v>271.70084674810511</v>
      </c>
      <c r="I24" s="112">
        <f>J24/$I$9</f>
        <v>0.4835035800804221</v>
      </c>
      <c r="J24" s="111">
        <f>H24*1.03</f>
        <v>279.85187215054827</v>
      </c>
      <c r="K24" s="223"/>
      <c r="L24" s="208"/>
      <c r="M24" s="55"/>
      <c r="Q24" s="3"/>
      <c r="R24" s="55"/>
      <c r="S24" s="56"/>
    </row>
    <row r="25" spans="2:19" ht="15" customHeight="1" x14ac:dyDescent="0.25">
      <c r="B25" s="9">
        <v>500</v>
      </c>
      <c r="C25" s="8" t="s">
        <v>38</v>
      </c>
      <c r="D25" s="32"/>
      <c r="E25" s="88">
        <f t="shared" si="1"/>
        <v>1.1889815685480417E-2</v>
      </c>
      <c r="F25" s="89">
        <v>7.4950999999999999</v>
      </c>
      <c r="G25" s="112">
        <f t="shared" si="5"/>
        <v>1.1889815685480417E-2</v>
      </c>
      <c r="H25" s="111">
        <f>G9*G25</f>
        <v>6.8818253187560652</v>
      </c>
      <c r="I25" s="112">
        <f t="shared" si="2"/>
        <v>1.224651015604483E-2</v>
      </c>
      <c r="J25" s="111">
        <f>H25*1.03</f>
        <v>7.0882800783187472</v>
      </c>
      <c r="K25" s="224"/>
      <c r="L25" s="209"/>
      <c r="M25" s="55"/>
      <c r="Q25" s="3"/>
      <c r="R25" s="55"/>
      <c r="S25" s="56"/>
    </row>
    <row r="26" spans="2:19" x14ac:dyDescent="0.25">
      <c r="B26" s="10"/>
      <c r="C26" s="11" t="s">
        <v>39</v>
      </c>
      <c r="D26" s="11"/>
      <c r="E26" s="106">
        <f>SUM(E17:E25)</f>
        <v>6.4860952892750721</v>
      </c>
      <c r="F26" s="90">
        <f t="shared" ref="F26" si="6">SUM(F17:F25)</f>
        <v>4088.703650975167</v>
      </c>
      <c r="G26" s="107">
        <f t="shared" ref="G26:H26" si="7">SUM(G17:G25)</f>
        <v>6.2155729618151971</v>
      </c>
      <c r="H26" s="37">
        <f t="shared" si="7"/>
        <v>3597.5736302986356</v>
      </c>
      <c r="I26" s="107">
        <f>SUM(I17:I25)</f>
        <v>6.239333588771018</v>
      </c>
      <c r="J26" s="37">
        <f t="shared" ref="J26" si="8">SUM(J17:J25)</f>
        <v>3611.3262811806653</v>
      </c>
      <c r="K26" s="34"/>
      <c r="L26" s="12"/>
      <c r="M26" s="55"/>
      <c r="R26" s="55"/>
      <c r="S26" s="56"/>
    </row>
    <row r="27" spans="2:19" x14ac:dyDescent="0.25">
      <c r="B27" s="13"/>
      <c r="C27" s="14"/>
      <c r="D27" s="14"/>
      <c r="E27" s="91"/>
      <c r="F27" s="92"/>
      <c r="G27" s="15"/>
      <c r="H27" s="43"/>
      <c r="I27" s="15"/>
      <c r="J27" s="43"/>
      <c r="K27" s="46"/>
      <c r="L27" s="16"/>
      <c r="M27" s="55"/>
      <c r="R27" s="55"/>
      <c r="S27" s="56"/>
    </row>
    <row r="28" spans="2:19" ht="16.8" x14ac:dyDescent="0.25">
      <c r="B28" s="17" t="s">
        <v>40</v>
      </c>
      <c r="C28" s="11"/>
      <c r="D28" s="11"/>
      <c r="E28" s="93" t="s">
        <v>23</v>
      </c>
      <c r="F28" s="94" t="s">
        <v>24</v>
      </c>
      <c r="G28" s="18" t="s">
        <v>25</v>
      </c>
      <c r="H28" s="42" t="s">
        <v>24</v>
      </c>
      <c r="I28" s="18" t="s">
        <v>25</v>
      </c>
      <c r="J28" s="42" t="s">
        <v>24</v>
      </c>
      <c r="K28" s="44" t="s">
        <v>26</v>
      </c>
      <c r="L28" s="19" t="s">
        <v>27</v>
      </c>
      <c r="M28" s="55"/>
      <c r="R28" s="55"/>
      <c r="S28" s="56"/>
    </row>
    <row r="29" spans="2:19" ht="15.75" customHeight="1" x14ac:dyDescent="0.25">
      <c r="B29" s="9">
        <v>300</v>
      </c>
      <c r="C29" s="221" t="s">
        <v>41</v>
      </c>
      <c r="D29" s="225"/>
      <c r="E29" s="63">
        <f>F29/E9</f>
        <v>2.0678037848316841</v>
      </c>
      <c r="F29" s="60">
        <v>1303.5018</v>
      </c>
      <c r="G29" s="63">
        <f>E29</f>
        <v>2.0678037848316841</v>
      </c>
      <c r="H29" s="60">
        <f>G29*$G$9</f>
        <v>1196.8448306605787</v>
      </c>
      <c r="I29" s="63">
        <f>J29/$I$9</f>
        <v>1.7911830532795954</v>
      </c>
      <c r="J29" s="60">
        <v>1036.7367512382298</v>
      </c>
      <c r="K29" s="64" t="s">
        <v>42</v>
      </c>
      <c r="L29" s="210" t="s">
        <v>43</v>
      </c>
      <c r="Q29" s="198"/>
      <c r="R29" s="55"/>
      <c r="S29" s="56"/>
    </row>
    <row r="30" spans="2:19" ht="15" customHeight="1" x14ac:dyDescent="0.25">
      <c r="B30" s="9">
        <v>600</v>
      </c>
      <c r="C30" s="8" t="s">
        <v>44</v>
      </c>
      <c r="D30" s="32"/>
      <c r="E30" s="63"/>
      <c r="F30" s="60"/>
      <c r="G30" s="63"/>
      <c r="H30" s="60"/>
      <c r="I30" s="63"/>
      <c r="J30" s="60"/>
      <c r="K30" s="59"/>
      <c r="L30" s="211"/>
      <c r="M30" s="55"/>
      <c r="Q30" s="3"/>
      <c r="R30" s="55"/>
      <c r="S30" s="56"/>
    </row>
    <row r="31" spans="2:19" ht="15" customHeight="1" x14ac:dyDescent="0.25">
      <c r="B31" s="9"/>
      <c r="C31" s="8">
        <v>610</v>
      </c>
      <c r="D31" s="32" t="s">
        <v>45</v>
      </c>
      <c r="E31" s="63">
        <f>F31/E9</f>
        <v>1.5339164623654507</v>
      </c>
      <c r="F31" s="60">
        <v>966.95</v>
      </c>
      <c r="G31" s="63">
        <f>E31</f>
        <v>1.5339164623654507</v>
      </c>
      <c r="H31" s="60">
        <f t="shared" ref="H31" si="9">G31*$G$9</f>
        <v>887.83084841712275</v>
      </c>
      <c r="I31" s="63">
        <f t="shared" ref="I31" si="10">J31/$I$9</f>
        <v>1.4353135279698068</v>
      </c>
      <c r="J31" s="60">
        <v>830.75946998892414</v>
      </c>
      <c r="K31" s="232" t="s">
        <v>46</v>
      </c>
      <c r="L31" s="211"/>
      <c r="M31" s="55"/>
      <c r="Q31" s="3"/>
      <c r="R31" s="55"/>
      <c r="S31" s="56"/>
    </row>
    <row r="32" spans="2:19" x14ac:dyDescent="0.25">
      <c r="B32" s="9"/>
      <c r="C32" s="8">
        <v>620</v>
      </c>
      <c r="D32" s="32" t="s">
        <v>47</v>
      </c>
      <c r="E32" s="228" t="s">
        <v>48</v>
      </c>
      <c r="F32" s="229"/>
      <c r="G32" s="228" t="s">
        <v>48</v>
      </c>
      <c r="H32" s="229"/>
      <c r="I32" s="228" t="s">
        <v>48</v>
      </c>
      <c r="J32" s="229"/>
      <c r="K32" s="233"/>
      <c r="L32" s="211"/>
      <c r="M32" s="55"/>
      <c r="Q32" s="3"/>
      <c r="R32" s="55"/>
      <c r="S32" s="56"/>
    </row>
    <row r="33" spans="2:19" x14ac:dyDescent="0.25">
      <c r="B33" s="9"/>
      <c r="C33" s="8">
        <v>630</v>
      </c>
      <c r="D33" s="32" t="s">
        <v>49</v>
      </c>
      <c r="E33" s="63">
        <f>F33/E9</f>
        <v>1.9734133917809819E-2</v>
      </c>
      <c r="F33" s="60">
        <v>12.44</v>
      </c>
      <c r="G33" s="63">
        <f>E33</f>
        <v>1.9734133917809819E-2</v>
      </c>
      <c r="H33" s="60">
        <f>G33*$G$9</f>
        <v>11.422116711628322</v>
      </c>
      <c r="I33" s="63">
        <f>J33/$I$9</f>
        <v>1.6218864046299054E-2</v>
      </c>
      <c r="J33" s="60">
        <v>9.3874785099978926</v>
      </c>
      <c r="K33" s="233"/>
      <c r="L33" s="211"/>
      <c r="M33" s="55"/>
      <c r="Q33" s="3"/>
      <c r="R33" s="55"/>
      <c r="S33" s="56"/>
    </row>
    <row r="34" spans="2:19" x14ac:dyDescent="0.25">
      <c r="B34" s="9"/>
      <c r="C34" s="8">
        <v>640</v>
      </c>
      <c r="D34" s="68" t="s">
        <v>50</v>
      </c>
      <c r="E34" s="63">
        <f>F34/E9</f>
        <v>0</v>
      </c>
      <c r="F34" s="60">
        <v>0</v>
      </c>
      <c r="G34" s="63">
        <f t="shared" ref="G34:G35" si="11">E34</f>
        <v>0</v>
      </c>
      <c r="H34" s="60">
        <f t="shared" ref="H34:H35" si="12">G34*$G$9</f>
        <v>0</v>
      </c>
      <c r="I34" s="63">
        <f t="shared" ref="I34:I35" si="13">J34/$I$9</f>
        <v>0</v>
      </c>
      <c r="J34" s="60">
        <f>H34*1.03</f>
        <v>0</v>
      </c>
      <c r="K34" s="234"/>
      <c r="L34" s="211"/>
      <c r="M34" s="55"/>
      <c r="Q34" s="3"/>
      <c r="R34" s="55"/>
      <c r="S34" s="56"/>
    </row>
    <row r="35" spans="2:19" x14ac:dyDescent="0.25">
      <c r="B35" s="9">
        <v>700</v>
      </c>
      <c r="C35" s="221" t="s">
        <v>51</v>
      </c>
      <c r="D35" s="225"/>
      <c r="E35" s="63">
        <f>F35/E9</f>
        <v>9.6692497161757398E-3</v>
      </c>
      <c r="F35" s="60">
        <v>6.0952999999999999</v>
      </c>
      <c r="G35" s="63">
        <f t="shared" si="11"/>
        <v>9.6692497161757398E-3</v>
      </c>
      <c r="H35" s="60">
        <f t="shared" si="12"/>
        <v>5.5965617357225179</v>
      </c>
      <c r="I35" s="63">
        <f t="shared" si="13"/>
        <v>9.9121588539871908E-3</v>
      </c>
      <c r="J35" s="60">
        <v>5.7371575446877854</v>
      </c>
      <c r="K35" s="64" t="s">
        <v>42</v>
      </c>
      <c r="L35" s="211"/>
      <c r="M35" s="55"/>
      <c r="Q35" s="3"/>
      <c r="R35" s="55"/>
      <c r="S35" s="56"/>
    </row>
    <row r="36" spans="2:19" ht="14.4" thickBot="1" x14ac:dyDescent="0.3">
      <c r="B36" s="20"/>
      <c r="C36" s="21" t="s">
        <v>52</v>
      </c>
      <c r="D36" s="21"/>
      <c r="E36" s="108">
        <f t="shared" ref="E36:F36" si="14">SUM(E29:E35)</f>
        <v>3.6311236308311208</v>
      </c>
      <c r="F36" s="61">
        <f t="shared" si="14"/>
        <v>2288.9870999999998</v>
      </c>
      <c r="G36" s="108">
        <f t="shared" ref="G36:H36" si="15">SUM(G29:G35)</f>
        <v>3.6311236308311208</v>
      </c>
      <c r="H36" s="61">
        <f t="shared" si="15"/>
        <v>2101.6943575250525</v>
      </c>
      <c r="I36" s="108">
        <f t="shared" ref="I36:J36" si="16">SUM(I29:I35)</f>
        <v>3.2526276041496889</v>
      </c>
      <c r="J36" s="61">
        <f t="shared" si="16"/>
        <v>1882.6208572818396</v>
      </c>
      <c r="K36" s="35"/>
      <c r="L36" s="22"/>
      <c r="M36" s="55"/>
      <c r="R36" s="55"/>
      <c r="S36" s="56"/>
    </row>
    <row r="37" spans="2:19" ht="17.25" customHeight="1" x14ac:dyDescent="0.25">
      <c r="B37" s="23"/>
      <c r="C37" s="4"/>
      <c r="D37" s="4"/>
      <c r="E37" s="100"/>
      <c r="F37" s="101"/>
      <c r="G37" s="24"/>
      <c r="H37" s="25"/>
      <c r="I37" s="24"/>
      <c r="J37" s="25"/>
      <c r="K37" s="26"/>
      <c r="M37" s="55"/>
    </row>
    <row r="38" spans="2:19" x14ac:dyDescent="0.25">
      <c r="B38" s="227" t="s">
        <v>53</v>
      </c>
      <c r="C38" s="227"/>
      <c r="D38" s="227"/>
      <c r="E38" s="95">
        <f t="shared" ref="E38:F38" si="17">E36+E26</f>
        <v>10.117218920106193</v>
      </c>
      <c r="F38" s="96">
        <f t="shared" si="17"/>
        <v>6377.6907509751672</v>
      </c>
      <c r="G38" s="24">
        <f t="shared" ref="G38:H38" si="18">G36+G26</f>
        <v>9.8466965926463175</v>
      </c>
      <c r="H38" s="25">
        <f t="shared" si="18"/>
        <v>5699.2679878236886</v>
      </c>
      <c r="I38" s="24">
        <f t="shared" ref="I38:J38" si="19">I36+I26</f>
        <v>9.4919611929207068</v>
      </c>
      <c r="J38" s="25">
        <f t="shared" si="19"/>
        <v>5493.9471384625049</v>
      </c>
      <c r="K38" s="26"/>
    </row>
    <row r="39" spans="2:19" ht="23.4" customHeight="1" x14ac:dyDescent="0.25">
      <c r="B39" s="205" t="s">
        <v>54</v>
      </c>
      <c r="C39" s="205"/>
      <c r="D39" s="105">
        <v>0.24</v>
      </c>
      <c r="E39" s="97">
        <f>E38*D39</f>
        <v>2.4281325408254864</v>
      </c>
      <c r="F39" s="109">
        <f>F38*D39</f>
        <v>1530.6457802340401</v>
      </c>
      <c r="G39" s="57">
        <f>G38*D39</f>
        <v>2.3632071822351159</v>
      </c>
      <c r="H39" s="25">
        <f>H38*D39</f>
        <v>1367.8243170776852</v>
      </c>
      <c r="I39" s="57">
        <f>I38*$D$39</f>
        <v>2.2780706863009694</v>
      </c>
      <c r="J39" s="25">
        <f>J38*$D$39</f>
        <v>1318.5473132310012</v>
      </c>
    </row>
    <row r="40" spans="2:19" x14ac:dyDescent="0.25">
      <c r="B40" s="4" t="s">
        <v>55</v>
      </c>
      <c r="C40" s="4"/>
      <c r="D40" s="4"/>
      <c r="E40" s="95">
        <f t="shared" ref="E40:J40" si="20">E39+E38</f>
        <v>12.545351460931681</v>
      </c>
      <c r="F40" s="96">
        <f t="shared" si="20"/>
        <v>7908.3365312092074</v>
      </c>
      <c r="G40" s="24">
        <f t="shared" si="20"/>
        <v>12.209903774881433</v>
      </c>
      <c r="H40" s="25">
        <f t="shared" si="20"/>
        <v>7067.0923049013736</v>
      </c>
      <c r="I40" s="24">
        <f t="shared" si="20"/>
        <v>11.770031879221676</v>
      </c>
      <c r="J40" s="25">
        <f t="shared" si="20"/>
        <v>6812.4944516935066</v>
      </c>
      <c r="K40" s="26"/>
    </row>
    <row r="41" spans="2:19" x14ac:dyDescent="0.25">
      <c r="B41" s="4" t="s">
        <v>56</v>
      </c>
      <c r="C41" s="4"/>
      <c r="D41" s="4"/>
      <c r="E41" s="95">
        <f t="shared" ref="E41:E42" si="21">E40+E39</f>
        <v>14.973484001757168</v>
      </c>
      <c r="F41" s="96">
        <f>F38*5</f>
        <v>31888.453754875838</v>
      </c>
      <c r="G41" s="66">
        <v>7</v>
      </c>
      <c r="H41" s="25">
        <f>H38*G41</f>
        <v>39894.87591476582</v>
      </c>
      <c r="I41" s="66">
        <v>12</v>
      </c>
      <c r="J41" s="25">
        <f>J38*I41</f>
        <v>65927.365661550051</v>
      </c>
      <c r="K41" s="27"/>
      <c r="L41" s="28"/>
    </row>
    <row r="42" spans="2:19" ht="14.4" thickBot="1" x14ac:dyDescent="0.3">
      <c r="B42" s="4" t="s">
        <v>57</v>
      </c>
      <c r="C42" s="4"/>
      <c r="D42" s="4"/>
      <c r="E42" s="110">
        <f t="shared" si="21"/>
        <v>27.518835462688848</v>
      </c>
      <c r="F42" s="98">
        <f>F40*5</f>
        <v>39541.682656046039</v>
      </c>
      <c r="G42" s="67">
        <v>7</v>
      </c>
      <c r="H42" s="29">
        <f>H40*G42</f>
        <v>49469.646134309616</v>
      </c>
      <c r="I42" s="67">
        <v>12</v>
      </c>
      <c r="J42" s="29">
        <f>J40*I42</f>
        <v>81749.933420322079</v>
      </c>
      <c r="K42" s="30"/>
      <c r="L42" s="31"/>
    </row>
    <row r="43" spans="2:19" ht="15.6" x14ac:dyDescent="0.3">
      <c r="B43" s="226"/>
      <c r="C43" s="226"/>
      <c r="D43" s="226"/>
      <c r="E43" s="226"/>
      <c r="F43" s="226"/>
      <c r="G43" s="65"/>
      <c r="H43" s="65"/>
    </row>
    <row r="44" spans="2:19" ht="52.5" customHeight="1" x14ac:dyDescent="0.25">
      <c r="B44" s="204" t="s">
        <v>58</v>
      </c>
      <c r="C44" s="204"/>
      <c r="D44" s="204"/>
      <c r="E44" s="204"/>
      <c r="F44" s="204"/>
      <c r="G44" s="204"/>
      <c r="H44" s="204"/>
      <c r="I44" s="204"/>
      <c r="J44" s="204"/>
      <c r="K44" s="204"/>
      <c r="L44" s="204"/>
    </row>
    <row r="45" spans="2:19" ht="15.6" x14ac:dyDescent="0.3">
      <c r="B45" s="58"/>
      <c r="C45" s="2"/>
      <c r="D45" s="2"/>
      <c r="E45" s="2"/>
      <c r="F45" s="2"/>
      <c r="G45" s="2"/>
      <c r="H45" s="2"/>
    </row>
    <row r="46" spans="2:19" ht="15.6" x14ac:dyDescent="0.3">
      <c r="B46" s="2"/>
      <c r="C46" s="2"/>
      <c r="D46" s="2"/>
      <c r="E46" s="2"/>
      <c r="F46" s="2"/>
      <c r="G46" s="2"/>
      <c r="H46" s="2"/>
    </row>
    <row r="47" spans="2:19" x14ac:dyDescent="0.25">
      <c r="B47" s="4" t="s">
        <v>59</v>
      </c>
      <c r="C47" s="4"/>
      <c r="D47" s="4"/>
      <c r="E47" s="4" t="s">
        <v>60</v>
      </c>
      <c r="G47" s="4"/>
    </row>
    <row r="49" spans="2:8" x14ac:dyDescent="0.25">
      <c r="B49" s="45" t="s">
        <v>61</v>
      </c>
      <c r="C49" s="45"/>
      <c r="D49" s="45"/>
      <c r="E49" s="45" t="s">
        <v>61</v>
      </c>
      <c r="F49" s="45"/>
      <c r="G49" s="45"/>
      <c r="H49" s="45"/>
    </row>
    <row r="50" spans="2:8" ht="15.6" x14ac:dyDescent="0.3">
      <c r="B50" s="2"/>
      <c r="C50" s="2"/>
      <c r="D50" s="2"/>
      <c r="E50" s="2"/>
      <c r="F50" s="2"/>
      <c r="G50" s="2"/>
      <c r="H50" s="2"/>
    </row>
  </sheetData>
  <mergeCells count="23">
    <mergeCell ref="B38:D38"/>
    <mergeCell ref="I32:J32"/>
    <mergeCell ref="K17:K22"/>
    <mergeCell ref="E32:F32"/>
    <mergeCell ref="G32:H32"/>
    <mergeCell ref="K31:K34"/>
    <mergeCell ref="C35:D35"/>
    <mergeCell ref="B44:L44"/>
    <mergeCell ref="B39:C39"/>
    <mergeCell ref="A4:L4"/>
    <mergeCell ref="L17:L25"/>
    <mergeCell ref="L29:L35"/>
    <mergeCell ref="E14:F14"/>
    <mergeCell ref="E15:F15"/>
    <mergeCell ref="G14:H14"/>
    <mergeCell ref="G15:H15"/>
    <mergeCell ref="I14:J14"/>
    <mergeCell ref="I15:J15"/>
    <mergeCell ref="C21:D21"/>
    <mergeCell ref="K23:K25"/>
    <mergeCell ref="C29:D29"/>
    <mergeCell ref="C22:D22"/>
    <mergeCell ref="B43:F43"/>
  </mergeCells>
  <pageMargins left="0.7" right="0.7" top="0.75" bottom="0.75" header="0.3" footer="0.3"/>
  <pageSetup paperSize="9" scale="6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596B3-AFD6-4473-A50F-CDD576C3F4B3}">
  <dimension ref="A1:P136"/>
  <sheetViews>
    <sheetView workbookViewId="0">
      <selection activeCell="B4" sqref="B4"/>
    </sheetView>
  </sheetViews>
  <sheetFormatPr defaultRowHeight="14.4" x14ac:dyDescent="0.3"/>
  <cols>
    <col min="1" max="1" width="9.109375" style="117" customWidth="1"/>
    <col min="2" max="2" width="7.88671875" style="117" customWidth="1"/>
    <col min="3" max="3" width="14.6640625" style="117" customWidth="1"/>
    <col min="4" max="4" width="14.33203125" style="117" customWidth="1"/>
    <col min="5" max="7" width="14.6640625" style="117" customWidth="1"/>
    <col min="8" max="10" width="9.109375" style="117" bestFit="1" customWidth="1"/>
    <col min="11" max="11" width="11" style="117" customWidth="1"/>
    <col min="12" max="257" width="9.109375" style="117" bestFit="1" customWidth="1"/>
    <col min="258" max="258" width="7.88671875" style="117" customWidth="1"/>
    <col min="259" max="259" width="14.6640625" style="117" customWidth="1"/>
    <col min="260" max="260" width="14.33203125" style="117" customWidth="1"/>
    <col min="261" max="263" width="14.6640625" style="117" customWidth="1"/>
    <col min="264" max="266" width="9.109375" style="117" bestFit="1" customWidth="1"/>
    <col min="267" max="267" width="11" style="117" customWidth="1"/>
    <col min="268" max="513" width="9.109375" style="117" bestFit="1" customWidth="1"/>
    <col min="514" max="514" width="7.88671875" style="117" customWidth="1"/>
    <col min="515" max="515" width="14.6640625" style="117" customWidth="1"/>
    <col min="516" max="516" width="14.33203125" style="117" customWidth="1"/>
    <col min="517" max="519" width="14.6640625" style="117" customWidth="1"/>
    <col min="520" max="522" width="9.109375" style="117" bestFit="1" customWidth="1"/>
    <col min="523" max="523" width="11" style="117" customWidth="1"/>
    <col min="524" max="769" width="9.109375" style="117" bestFit="1" customWidth="1"/>
    <col min="770" max="770" width="7.88671875" style="117" customWidth="1"/>
    <col min="771" max="771" width="14.6640625" style="117" customWidth="1"/>
    <col min="772" max="772" width="14.33203125" style="117" customWidth="1"/>
    <col min="773" max="775" width="14.6640625" style="117" customWidth="1"/>
    <col min="776" max="778" width="9.109375" style="117" bestFit="1" customWidth="1"/>
    <col min="779" max="779" width="11" style="117" customWidth="1"/>
    <col min="780" max="1025" width="9.109375" style="117" bestFit="1" customWidth="1"/>
    <col min="1026" max="1026" width="7.88671875" style="117" customWidth="1"/>
    <col min="1027" max="1027" width="14.6640625" style="117" customWidth="1"/>
    <col min="1028" max="1028" width="14.33203125" style="117" customWidth="1"/>
    <col min="1029" max="1031" width="14.6640625" style="117" customWidth="1"/>
    <col min="1032" max="1034" width="9.109375" style="117" bestFit="1" customWidth="1"/>
    <col min="1035" max="1035" width="11" style="117" customWidth="1"/>
    <col min="1036" max="1281" width="9.109375" style="117" bestFit="1" customWidth="1"/>
    <col min="1282" max="1282" width="7.88671875" style="117" customWidth="1"/>
    <col min="1283" max="1283" width="14.6640625" style="117" customWidth="1"/>
    <col min="1284" max="1284" width="14.33203125" style="117" customWidth="1"/>
    <col min="1285" max="1287" width="14.6640625" style="117" customWidth="1"/>
    <col min="1288" max="1290" width="9.109375" style="117" bestFit="1" customWidth="1"/>
    <col min="1291" max="1291" width="11" style="117" customWidth="1"/>
    <col min="1292" max="1537" width="9.109375" style="117" bestFit="1" customWidth="1"/>
    <col min="1538" max="1538" width="7.88671875" style="117" customWidth="1"/>
    <col min="1539" max="1539" width="14.6640625" style="117" customWidth="1"/>
    <col min="1540" max="1540" width="14.33203125" style="117" customWidth="1"/>
    <col min="1541" max="1543" width="14.6640625" style="117" customWidth="1"/>
    <col min="1544" max="1546" width="9.109375" style="117" bestFit="1" customWidth="1"/>
    <col min="1547" max="1547" width="11" style="117" customWidth="1"/>
    <col min="1548" max="1793" width="9.109375" style="117" bestFit="1" customWidth="1"/>
    <col min="1794" max="1794" width="7.88671875" style="117" customWidth="1"/>
    <col min="1795" max="1795" width="14.6640625" style="117" customWidth="1"/>
    <col min="1796" max="1796" width="14.33203125" style="117" customWidth="1"/>
    <col min="1797" max="1799" width="14.6640625" style="117" customWidth="1"/>
    <col min="1800" max="1802" width="9.109375" style="117" bestFit="1" customWidth="1"/>
    <col min="1803" max="1803" width="11" style="117" customWidth="1"/>
    <col min="1804" max="2049" width="9.109375" style="117" bestFit="1" customWidth="1"/>
    <col min="2050" max="2050" width="7.88671875" style="117" customWidth="1"/>
    <col min="2051" max="2051" width="14.6640625" style="117" customWidth="1"/>
    <col min="2052" max="2052" width="14.33203125" style="117" customWidth="1"/>
    <col min="2053" max="2055" width="14.6640625" style="117" customWidth="1"/>
    <col min="2056" max="2058" width="9.109375" style="117" bestFit="1" customWidth="1"/>
    <col min="2059" max="2059" width="11" style="117" customWidth="1"/>
    <col min="2060" max="2305" width="9.109375" style="117" bestFit="1" customWidth="1"/>
    <col min="2306" max="2306" width="7.88671875" style="117" customWidth="1"/>
    <col min="2307" max="2307" width="14.6640625" style="117" customWidth="1"/>
    <col min="2308" max="2308" width="14.33203125" style="117" customWidth="1"/>
    <col min="2309" max="2311" width="14.6640625" style="117" customWidth="1"/>
    <col min="2312" max="2314" width="9.109375" style="117" bestFit="1" customWidth="1"/>
    <col min="2315" max="2315" width="11" style="117" customWidth="1"/>
    <col min="2316" max="2561" width="9.109375" style="117" bestFit="1" customWidth="1"/>
    <col min="2562" max="2562" width="7.88671875" style="117" customWidth="1"/>
    <col min="2563" max="2563" width="14.6640625" style="117" customWidth="1"/>
    <col min="2564" max="2564" width="14.33203125" style="117" customWidth="1"/>
    <col min="2565" max="2567" width="14.6640625" style="117" customWidth="1"/>
    <col min="2568" max="2570" width="9.109375" style="117" bestFit="1" customWidth="1"/>
    <col min="2571" max="2571" width="11" style="117" customWidth="1"/>
    <col min="2572" max="2817" width="9.109375" style="117" bestFit="1" customWidth="1"/>
    <col min="2818" max="2818" width="7.88671875" style="117" customWidth="1"/>
    <col min="2819" max="2819" width="14.6640625" style="117" customWidth="1"/>
    <col min="2820" max="2820" width="14.33203125" style="117" customWidth="1"/>
    <col min="2821" max="2823" width="14.6640625" style="117" customWidth="1"/>
    <col min="2824" max="2826" width="9.109375" style="117" bestFit="1" customWidth="1"/>
    <col min="2827" max="2827" width="11" style="117" customWidth="1"/>
    <col min="2828" max="3073" width="9.109375" style="117" bestFit="1" customWidth="1"/>
    <col min="3074" max="3074" width="7.88671875" style="117" customWidth="1"/>
    <col min="3075" max="3075" width="14.6640625" style="117" customWidth="1"/>
    <col min="3076" max="3076" width="14.33203125" style="117" customWidth="1"/>
    <col min="3077" max="3079" width="14.6640625" style="117" customWidth="1"/>
    <col min="3080" max="3082" width="9.109375" style="117" bestFit="1" customWidth="1"/>
    <col min="3083" max="3083" width="11" style="117" customWidth="1"/>
    <col min="3084" max="3329" width="9.109375" style="117" bestFit="1" customWidth="1"/>
    <col min="3330" max="3330" width="7.88671875" style="117" customWidth="1"/>
    <col min="3331" max="3331" width="14.6640625" style="117" customWidth="1"/>
    <col min="3332" max="3332" width="14.33203125" style="117" customWidth="1"/>
    <col min="3333" max="3335" width="14.6640625" style="117" customWidth="1"/>
    <col min="3336" max="3338" width="9.109375" style="117" bestFit="1" customWidth="1"/>
    <col min="3339" max="3339" width="11" style="117" customWidth="1"/>
    <col min="3340" max="3585" width="9.109375" style="117" bestFit="1" customWidth="1"/>
    <col min="3586" max="3586" width="7.88671875" style="117" customWidth="1"/>
    <col min="3587" max="3587" width="14.6640625" style="117" customWidth="1"/>
    <col min="3588" max="3588" width="14.33203125" style="117" customWidth="1"/>
    <col min="3589" max="3591" width="14.6640625" style="117" customWidth="1"/>
    <col min="3592" max="3594" width="9.109375" style="117" bestFit="1" customWidth="1"/>
    <col min="3595" max="3595" width="11" style="117" customWidth="1"/>
    <col min="3596" max="3841" width="9.109375" style="117" bestFit="1" customWidth="1"/>
    <col min="3842" max="3842" width="7.88671875" style="117" customWidth="1"/>
    <col min="3843" max="3843" width="14.6640625" style="117" customWidth="1"/>
    <col min="3844" max="3844" width="14.33203125" style="117" customWidth="1"/>
    <col min="3845" max="3847" width="14.6640625" style="117" customWidth="1"/>
    <col min="3848" max="3850" width="9.109375" style="117" bestFit="1" customWidth="1"/>
    <col min="3851" max="3851" width="11" style="117" customWidth="1"/>
    <col min="3852" max="4097" width="9.109375" style="117" bestFit="1" customWidth="1"/>
    <col min="4098" max="4098" width="7.88671875" style="117" customWidth="1"/>
    <col min="4099" max="4099" width="14.6640625" style="117" customWidth="1"/>
    <col min="4100" max="4100" width="14.33203125" style="117" customWidth="1"/>
    <col min="4101" max="4103" width="14.6640625" style="117" customWidth="1"/>
    <col min="4104" max="4106" width="9.109375" style="117" bestFit="1" customWidth="1"/>
    <col min="4107" max="4107" width="11" style="117" customWidth="1"/>
    <col min="4108" max="4353" width="9.109375" style="117" bestFit="1" customWidth="1"/>
    <col min="4354" max="4354" width="7.88671875" style="117" customWidth="1"/>
    <col min="4355" max="4355" width="14.6640625" style="117" customWidth="1"/>
    <col min="4356" max="4356" width="14.33203125" style="117" customWidth="1"/>
    <col min="4357" max="4359" width="14.6640625" style="117" customWidth="1"/>
    <col min="4360" max="4362" width="9.109375" style="117" bestFit="1" customWidth="1"/>
    <col min="4363" max="4363" width="11" style="117" customWidth="1"/>
    <col min="4364" max="4609" width="9.109375" style="117" bestFit="1" customWidth="1"/>
    <col min="4610" max="4610" width="7.88671875" style="117" customWidth="1"/>
    <col min="4611" max="4611" width="14.6640625" style="117" customWidth="1"/>
    <col min="4612" max="4612" width="14.33203125" style="117" customWidth="1"/>
    <col min="4613" max="4615" width="14.6640625" style="117" customWidth="1"/>
    <col min="4616" max="4618" width="9.109375" style="117" bestFit="1" customWidth="1"/>
    <col min="4619" max="4619" width="11" style="117" customWidth="1"/>
    <col min="4620" max="4865" width="9.109375" style="117" bestFit="1" customWidth="1"/>
    <col min="4866" max="4866" width="7.88671875" style="117" customWidth="1"/>
    <col min="4867" max="4867" width="14.6640625" style="117" customWidth="1"/>
    <col min="4868" max="4868" width="14.33203125" style="117" customWidth="1"/>
    <col min="4869" max="4871" width="14.6640625" style="117" customWidth="1"/>
    <col min="4872" max="4874" width="9.109375" style="117" bestFit="1" customWidth="1"/>
    <col min="4875" max="4875" width="11" style="117" customWidth="1"/>
    <col min="4876" max="5121" width="9.109375" style="117" bestFit="1" customWidth="1"/>
    <col min="5122" max="5122" width="7.88671875" style="117" customWidth="1"/>
    <col min="5123" max="5123" width="14.6640625" style="117" customWidth="1"/>
    <col min="5124" max="5124" width="14.33203125" style="117" customWidth="1"/>
    <col min="5125" max="5127" width="14.6640625" style="117" customWidth="1"/>
    <col min="5128" max="5130" width="9.109375" style="117" bestFit="1" customWidth="1"/>
    <col min="5131" max="5131" width="11" style="117" customWidth="1"/>
    <col min="5132" max="5377" width="9.109375" style="117" bestFit="1" customWidth="1"/>
    <col min="5378" max="5378" width="7.88671875" style="117" customWidth="1"/>
    <col min="5379" max="5379" width="14.6640625" style="117" customWidth="1"/>
    <col min="5380" max="5380" width="14.33203125" style="117" customWidth="1"/>
    <col min="5381" max="5383" width="14.6640625" style="117" customWidth="1"/>
    <col min="5384" max="5386" width="9.109375" style="117" bestFit="1" customWidth="1"/>
    <col min="5387" max="5387" width="11" style="117" customWidth="1"/>
    <col min="5388" max="5633" width="9.109375" style="117" bestFit="1" customWidth="1"/>
    <col min="5634" max="5634" width="7.88671875" style="117" customWidth="1"/>
    <col min="5635" max="5635" width="14.6640625" style="117" customWidth="1"/>
    <col min="5636" max="5636" width="14.33203125" style="117" customWidth="1"/>
    <col min="5637" max="5639" width="14.6640625" style="117" customWidth="1"/>
    <col min="5640" max="5642" width="9.109375" style="117" bestFit="1" customWidth="1"/>
    <col min="5643" max="5643" width="11" style="117" customWidth="1"/>
    <col min="5644" max="5889" width="9.109375" style="117" bestFit="1" customWidth="1"/>
    <col min="5890" max="5890" width="7.88671875" style="117" customWidth="1"/>
    <col min="5891" max="5891" width="14.6640625" style="117" customWidth="1"/>
    <col min="5892" max="5892" width="14.33203125" style="117" customWidth="1"/>
    <col min="5893" max="5895" width="14.6640625" style="117" customWidth="1"/>
    <col min="5896" max="5898" width="9.109375" style="117" bestFit="1" customWidth="1"/>
    <col min="5899" max="5899" width="11" style="117" customWidth="1"/>
    <col min="5900" max="6145" width="9.109375" style="117" bestFit="1" customWidth="1"/>
    <col min="6146" max="6146" width="7.88671875" style="117" customWidth="1"/>
    <col min="6147" max="6147" width="14.6640625" style="117" customWidth="1"/>
    <col min="6148" max="6148" width="14.33203125" style="117" customWidth="1"/>
    <col min="6149" max="6151" width="14.6640625" style="117" customWidth="1"/>
    <col min="6152" max="6154" width="9.109375" style="117" bestFit="1" customWidth="1"/>
    <col min="6155" max="6155" width="11" style="117" customWidth="1"/>
    <col min="6156" max="6401" width="9.109375" style="117" bestFit="1" customWidth="1"/>
    <col min="6402" max="6402" width="7.88671875" style="117" customWidth="1"/>
    <col min="6403" max="6403" width="14.6640625" style="117" customWidth="1"/>
    <col min="6404" max="6404" width="14.33203125" style="117" customWidth="1"/>
    <col min="6405" max="6407" width="14.6640625" style="117" customWidth="1"/>
    <col min="6408" max="6410" width="9.109375" style="117" bestFit="1" customWidth="1"/>
    <col min="6411" max="6411" width="11" style="117" customWidth="1"/>
    <col min="6412" max="6657" width="9.109375" style="117" bestFit="1" customWidth="1"/>
    <col min="6658" max="6658" width="7.88671875" style="117" customWidth="1"/>
    <col min="6659" max="6659" width="14.6640625" style="117" customWidth="1"/>
    <col min="6660" max="6660" width="14.33203125" style="117" customWidth="1"/>
    <col min="6661" max="6663" width="14.6640625" style="117" customWidth="1"/>
    <col min="6664" max="6666" width="9.109375" style="117" bestFit="1" customWidth="1"/>
    <col min="6667" max="6667" width="11" style="117" customWidth="1"/>
    <col min="6668" max="6913" width="9.109375" style="117" bestFit="1" customWidth="1"/>
    <col min="6914" max="6914" width="7.88671875" style="117" customWidth="1"/>
    <col min="6915" max="6915" width="14.6640625" style="117" customWidth="1"/>
    <col min="6916" max="6916" width="14.33203125" style="117" customWidth="1"/>
    <col min="6917" max="6919" width="14.6640625" style="117" customWidth="1"/>
    <col min="6920" max="6922" width="9.109375" style="117" bestFit="1" customWidth="1"/>
    <col min="6923" max="6923" width="11" style="117" customWidth="1"/>
    <col min="6924" max="7169" width="9.109375" style="117" bestFit="1" customWidth="1"/>
    <col min="7170" max="7170" width="7.88671875" style="117" customWidth="1"/>
    <col min="7171" max="7171" width="14.6640625" style="117" customWidth="1"/>
    <col min="7172" max="7172" width="14.33203125" style="117" customWidth="1"/>
    <col min="7173" max="7175" width="14.6640625" style="117" customWidth="1"/>
    <col min="7176" max="7178" width="9.109375" style="117" bestFit="1" customWidth="1"/>
    <col min="7179" max="7179" width="11" style="117" customWidth="1"/>
    <col min="7180" max="7425" width="9.109375" style="117" bestFit="1" customWidth="1"/>
    <col min="7426" max="7426" width="7.88671875" style="117" customWidth="1"/>
    <col min="7427" max="7427" width="14.6640625" style="117" customWidth="1"/>
    <col min="7428" max="7428" width="14.33203125" style="117" customWidth="1"/>
    <col min="7429" max="7431" width="14.6640625" style="117" customWidth="1"/>
    <col min="7432" max="7434" width="9.109375" style="117" bestFit="1" customWidth="1"/>
    <col min="7435" max="7435" width="11" style="117" customWidth="1"/>
    <col min="7436" max="7681" width="9.109375" style="117" bestFit="1" customWidth="1"/>
    <col min="7682" max="7682" width="7.88671875" style="117" customWidth="1"/>
    <col min="7683" max="7683" width="14.6640625" style="117" customWidth="1"/>
    <col min="7684" max="7684" width="14.33203125" style="117" customWidth="1"/>
    <col min="7685" max="7687" width="14.6640625" style="117" customWidth="1"/>
    <col min="7688" max="7690" width="9.109375" style="117" bestFit="1" customWidth="1"/>
    <col min="7691" max="7691" width="11" style="117" customWidth="1"/>
    <col min="7692" max="7937" width="9.109375" style="117" bestFit="1" customWidth="1"/>
    <col min="7938" max="7938" width="7.88671875" style="117" customWidth="1"/>
    <col min="7939" max="7939" width="14.6640625" style="117" customWidth="1"/>
    <col min="7940" max="7940" width="14.33203125" style="117" customWidth="1"/>
    <col min="7941" max="7943" width="14.6640625" style="117" customWidth="1"/>
    <col min="7944" max="7946" width="9.109375" style="117" bestFit="1" customWidth="1"/>
    <col min="7947" max="7947" width="11" style="117" customWidth="1"/>
    <col min="7948" max="8193" width="9.109375" style="117" bestFit="1" customWidth="1"/>
    <col min="8194" max="8194" width="7.88671875" style="117" customWidth="1"/>
    <col min="8195" max="8195" width="14.6640625" style="117" customWidth="1"/>
    <col min="8196" max="8196" width="14.33203125" style="117" customWidth="1"/>
    <col min="8197" max="8199" width="14.6640625" style="117" customWidth="1"/>
    <col min="8200" max="8202" width="9.109375" style="117" bestFit="1" customWidth="1"/>
    <col min="8203" max="8203" width="11" style="117" customWidth="1"/>
    <col min="8204" max="8449" width="9.109375" style="117" bestFit="1" customWidth="1"/>
    <col min="8450" max="8450" width="7.88671875" style="117" customWidth="1"/>
    <col min="8451" max="8451" width="14.6640625" style="117" customWidth="1"/>
    <col min="8452" max="8452" width="14.33203125" style="117" customWidth="1"/>
    <col min="8453" max="8455" width="14.6640625" style="117" customWidth="1"/>
    <col min="8456" max="8458" width="9.109375" style="117" bestFit="1" customWidth="1"/>
    <col min="8459" max="8459" width="11" style="117" customWidth="1"/>
    <col min="8460" max="8705" width="9.109375" style="117" bestFit="1" customWidth="1"/>
    <col min="8706" max="8706" width="7.88671875" style="117" customWidth="1"/>
    <col min="8707" max="8707" width="14.6640625" style="117" customWidth="1"/>
    <col min="8708" max="8708" width="14.33203125" style="117" customWidth="1"/>
    <col min="8709" max="8711" width="14.6640625" style="117" customWidth="1"/>
    <col min="8712" max="8714" width="9.109375" style="117" bestFit="1" customWidth="1"/>
    <col min="8715" max="8715" width="11" style="117" customWidth="1"/>
    <col min="8716" max="8961" width="9.109375" style="117" bestFit="1" customWidth="1"/>
    <col min="8962" max="8962" width="7.88671875" style="117" customWidth="1"/>
    <col min="8963" max="8963" width="14.6640625" style="117" customWidth="1"/>
    <col min="8964" max="8964" width="14.33203125" style="117" customWidth="1"/>
    <col min="8965" max="8967" width="14.6640625" style="117" customWidth="1"/>
    <col min="8968" max="8970" width="9.109375" style="117" bestFit="1" customWidth="1"/>
    <col min="8971" max="8971" width="11" style="117" customWidth="1"/>
    <col min="8972" max="9217" width="9.109375" style="117" bestFit="1" customWidth="1"/>
    <col min="9218" max="9218" width="7.88671875" style="117" customWidth="1"/>
    <col min="9219" max="9219" width="14.6640625" style="117" customWidth="1"/>
    <col min="9220" max="9220" width="14.33203125" style="117" customWidth="1"/>
    <col min="9221" max="9223" width="14.6640625" style="117" customWidth="1"/>
    <col min="9224" max="9226" width="9.109375" style="117" bestFit="1" customWidth="1"/>
    <col min="9227" max="9227" width="11" style="117" customWidth="1"/>
    <col min="9228" max="9473" width="9.109375" style="117" bestFit="1" customWidth="1"/>
    <col min="9474" max="9474" width="7.88671875" style="117" customWidth="1"/>
    <col min="9475" max="9475" width="14.6640625" style="117" customWidth="1"/>
    <col min="9476" max="9476" width="14.33203125" style="117" customWidth="1"/>
    <col min="9477" max="9479" width="14.6640625" style="117" customWidth="1"/>
    <col min="9480" max="9482" width="9.109375" style="117" bestFit="1" customWidth="1"/>
    <col min="9483" max="9483" width="11" style="117" customWidth="1"/>
    <col min="9484" max="9729" width="9.109375" style="117" bestFit="1" customWidth="1"/>
    <col min="9730" max="9730" width="7.88671875" style="117" customWidth="1"/>
    <col min="9731" max="9731" width="14.6640625" style="117" customWidth="1"/>
    <col min="9732" max="9732" width="14.33203125" style="117" customWidth="1"/>
    <col min="9733" max="9735" width="14.6640625" style="117" customWidth="1"/>
    <col min="9736" max="9738" width="9.109375" style="117" bestFit="1" customWidth="1"/>
    <col min="9739" max="9739" width="11" style="117" customWidth="1"/>
    <col min="9740" max="9985" width="9.109375" style="117" bestFit="1" customWidth="1"/>
    <col min="9986" max="9986" width="7.88671875" style="117" customWidth="1"/>
    <col min="9987" max="9987" width="14.6640625" style="117" customWidth="1"/>
    <col min="9988" max="9988" width="14.33203125" style="117" customWidth="1"/>
    <col min="9989" max="9991" width="14.6640625" style="117" customWidth="1"/>
    <col min="9992" max="9994" width="9.109375" style="117" bestFit="1" customWidth="1"/>
    <col min="9995" max="9995" width="11" style="117" customWidth="1"/>
    <col min="9996" max="10241" width="9.109375" style="117" bestFit="1" customWidth="1"/>
    <col min="10242" max="10242" width="7.88671875" style="117" customWidth="1"/>
    <col min="10243" max="10243" width="14.6640625" style="117" customWidth="1"/>
    <col min="10244" max="10244" width="14.33203125" style="117" customWidth="1"/>
    <col min="10245" max="10247" width="14.6640625" style="117" customWidth="1"/>
    <col min="10248" max="10250" width="9.109375" style="117" bestFit="1" customWidth="1"/>
    <col min="10251" max="10251" width="11" style="117" customWidth="1"/>
    <col min="10252" max="10497" width="9.109375" style="117" bestFit="1" customWidth="1"/>
    <col min="10498" max="10498" width="7.88671875" style="117" customWidth="1"/>
    <col min="10499" max="10499" width="14.6640625" style="117" customWidth="1"/>
    <col min="10500" max="10500" width="14.33203125" style="117" customWidth="1"/>
    <col min="10501" max="10503" width="14.6640625" style="117" customWidth="1"/>
    <col min="10504" max="10506" width="9.109375" style="117" bestFit="1" customWidth="1"/>
    <col min="10507" max="10507" width="11" style="117" customWidth="1"/>
    <col min="10508" max="10753" width="9.109375" style="117" bestFit="1" customWidth="1"/>
    <col min="10754" max="10754" width="7.88671875" style="117" customWidth="1"/>
    <col min="10755" max="10755" width="14.6640625" style="117" customWidth="1"/>
    <col min="10756" max="10756" width="14.33203125" style="117" customWidth="1"/>
    <col min="10757" max="10759" width="14.6640625" style="117" customWidth="1"/>
    <col min="10760" max="10762" width="9.109375" style="117" bestFit="1" customWidth="1"/>
    <col min="10763" max="10763" width="11" style="117" customWidth="1"/>
    <col min="10764" max="11009" width="9.109375" style="117" bestFit="1" customWidth="1"/>
    <col min="11010" max="11010" width="7.88671875" style="117" customWidth="1"/>
    <col min="11011" max="11011" width="14.6640625" style="117" customWidth="1"/>
    <col min="11012" max="11012" width="14.33203125" style="117" customWidth="1"/>
    <col min="11013" max="11015" width="14.6640625" style="117" customWidth="1"/>
    <col min="11016" max="11018" width="9.109375" style="117" bestFit="1" customWidth="1"/>
    <col min="11019" max="11019" width="11" style="117" customWidth="1"/>
    <col min="11020" max="11265" width="9.109375" style="117" bestFit="1" customWidth="1"/>
    <col min="11266" max="11266" width="7.88671875" style="117" customWidth="1"/>
    <col min="11267" max="11267" width="14.6640625" style="117" customWidth="1"/>
    <col min="11268" max="11268" width="14.33203125" style="117" customWidth="1"/>
    <col min="11269" max="11271" width="14.6640625" style="117" customWidth="1"/>
    <col min="11272" max="11274" width="9.109375" style="117" bestFit="1" customWidth="1"/>
    <col min="11275" max="11275" width="11" style="117" customWidth="1"/>
    <col min="11276" max="11521" width="9.109375" style="117" bestFit="1" customWidth="1"/>
    <col min="11522" max="11522" width="7.88671875" style="117" customWidth="1"/>
    <col min="11523" max="11523" width="14.6640625" style="117" customWidth="1"/>
    <col min="11524" max="11524" width="14.33203125" style="117" customWidth="1"/>
    <col min="11525" max="11527" width="14.6640625" style="117" customWidth="1"/>
    <col min="11528" max="11530" width="9.109375" style="117" bestFit="1" customWidth="1"/>
    <col min="11531" max="11531" width="11" style="117" customWidth="1"/>
    <col min="11532" max="11777" width="9.109375" style="117" bestFit="1" customWidth="1"/>
    <col min="11778" max="11778" width="7.88671875" style="117" customWidth="1"/>
    <col min="11779" max="11779" width="14.6640625" style="117" customWidth="1"/>
    <col min="11780" max="11780" width="14.33203125" style="117" customWidth="1"/>
    <col min="11781" max="11783" width="14.6640625" style="117" customWidth="1"/>
    <col min="11784" max="11786" width="9.109375" style="117" bestFit="1" customWidth="1"/>
    <col min="11787" max="11787" width="11" style="117" customWidth="1"/>
    <col min="11788" max="12033" width="9.109375" style="117" bestFit="1" customWidth="1"/>
    <col min="12034" max="12034" width="7.88671875" style="117" customWidth="1"/>
    <col min="12035" max="12035" width="14.6640625" style="117" customWidth="1"/>
    <col min="12036" max="12036" width="14.33203125" style="117" customWidth="1"/>
    <col min="12037" max="12039" width="14.6640625" style="117" customWidth="1"/>
    <col min="12040" max="12042" width="9.109375" style="117" bestFit="1" customWidth="1"/>
    <col min="12043" max="12043" width="11" style="117" customWidth="1"/>
    <col min="12044" max="12289" width="9.109375" style="117" bestFit="1" customWidth="1"/>
    <col min="12290" max="12290" width="7.88671875" style="117" customWidth="1"/>
    <col min="12291" max="12291" width="14.6640625" style="117" customWidth="1"/>
    <col min="12292" max="12292" width="14.33203125" style="117" customWidth="1"/>
    <col min="12293" max="12295" width="14.6640625" style="117" customWidth="1"/>
    <col min="12296" max="12298" width="9.109375" style="117" bestFit="1" customWidth="1"/>
    <col min="12299" max="12299" width="11" style="117" customWidth="1"/>
    <col min="12300" max="12545" width="9.109375" style="117" bestFit="1" customWidth="1"/>
    <col min="12546" max="12546" width="7.88671875" style="117" customWidth="1"/>
    <col min="12547" max="12547" width="14.6640625" style="117" customWidth="1"/>
    <col min="12548" max="12548" width="14.33203125" style="117" customWidth="1"/>
    <col min="12549" max="12551" width="14.6640625" style="117" customWidth="1"/>
    <col min="12552" max="12554" width="9.109375" style="117" bestFit="1" customWidth="1"/>
    <col min="12555" max="12555" width="11" style="117" customWidth="1"/>
    <col min="12556" max="12801" width="9.109375" style="117" bestFit="1" customWidth="1"/>
    <col min="12802" max="12802" width="7.88671875" style="117" customWidth="1"/>
    <col min="12803" max="12803" width="14.6640625" style="117" customWidth="1"/>
    <col min="12804" max="12804" width="14.33203125" style="117" customWidth="1"/>
    <col min="12805" max="12807" width="14.6640625" style="117" customWidth="1"/>
    <col min="12808" max="12810" width="9.109375" style="117" bestFit="1" customWidth="1"/>
    <col min="12811" max="12811" width="11" style="117" customWidth="1"/>
    <col min="12812" max="13057" width="9.109375" style="117" bestFit="1" customWidth="1"/>
    <col min="13058" max="13058" width="7.88671875" style="117" customWidth="1"/>
    <col min="13059" max="13059" width="14.6640625" style="117" customWidth="1"/>
    <col min="13060" max="13060" width="14.33203125" style="117" customWidth="1"/>
    <col min="13061" max="13063" width="14.6640625" style="117" customWidth="1"/>
    <col min="13064" max="13066" width="9.109375" style="117" bestFit="1" customWidth="1"/>
    <col min="13067" max="13067" width="11" style="117" customWidth="1"/>
    <col min="13068" max="13313" width="9.109375" style="117" bestFit="1" customWidth="1"/>
    <col min="13314" max="13314" width="7.88671875" style="117" customWidth="1"/>
    <col min="13315" max="13315" width="14.6640625" style="117" customWidth="1"/>
    <col min="13316" max="13316" width="14.33203125" style="117" customWidth="1"/>
    <col min="13317" max="13319" width="14.6640625" style="117" customWidth="1"/>
    <col min="13320" max="13322" width="9.109375" style="117" bestFit="1" customWidth="1"/>
    <col min="13323" max="13323" width="11" style="117" customWidth="1"/>
    <col min="13324" max="13569" width="9.109375" style="117" bestFit="1" customWidth="1"/>
    <col min="13570" max="13570" width="7.88671875" style="117" customWidth="1"/>
    <col min="13571" max="13571" width="14.6640625" style="117" customWidth="1"/>
    <col min="13572" max="13572" width="14.33203125" style="117" customWidth="1"/>
    <col min="13573" max="13575" width="14.6640625" style="117" customWidth="1"/>
    <col min="13576" max="13578" width="9.109375" style="117" bestFit="1" customWidth="1"/>
    <col min="13579" max="13579" width="11" style="117" customWidth="1"/>
    <col min="13580" max="13825" width="9.109375" style="117" bestFit="1" customWidth="1"/>
    <col min="13826" max="13826" width="7.88671875" style="117" customWidth="1"/>
    <col min="13827" max="13827" width="14.6640625" style="117" customWidth="1"/>
    <col min="13828" max="13828" width="14.33203125" style="117" customWidth="1"/>
    <col min="13829" max="13831" width="14.6640625" style="117" customWidth="1"/>
    <col min="13832" max="13834" width="9.109375" style="117" bestFit="1" customWidth="1"/>
    <col min="13835" max="13835" width="11" style="117" customWidth="1"/>
    <col min="13836" max="14081" width="9.109375" style="117" bestFit="1" customWidth="1"/>
    <col min="14082" max="14082" width="7.88671875" style="117" customWidth="1"/>
    <col min="14083" max="14083" width="14.6640625" style="117" customWidth="1"/>
    <col min="14084" max="14084" width="14.33203125" style="117" customWidth="1"/>
    <col min="14085" max="14087" width="14.6640625" style="117" customWidth="1"/>
    <col min="14088" max="14090" width="9.109375" style="117" bestFit="1" customWidth="1"/>
    <col min="14091" max="14091" width="11" style="117" customWidth="1"/>
    <col min="14092" max="14337" width="9.109375" style="117" bestFit="1" customWidth="1"/>
    <col min="14338" max="14338" width="7.88671875" style="117" customWidth="1"/>
    <col min="14339" max="14339" width="14.6640625" style="117" customWidth="1"/>
    <col min="14340" max="14340" width="14.33203125" style="117" customWidth="1"/>
    <col min="14341" max="14343" width="14.6640625" style="117" customWidth="1"/>
    <col min="14344" max="14346" width="9.109375" style="117" bestFit="1" customWidth="1"/>
    <col min="14347" max="14347" width="11" style="117" customWidth="1"/>
    <col min="14348" max="14593" width="9.109375" style="117" bestFit="1" customWidth="1"/>
    <col min="14594" max="14594" width="7.88671875" style="117" customWidth="1"/>
    <col min="14595" max="14595" width="14.6640625" style="117" customWidth="1"/>
    <col min="14596" max="14596" width="14.33203125" style="117" customWidth="1"/>
    <col min="14597" max="14599" width="14.6640625" style="117" customWidth="1"/>
    <col min="14600" max="14602" width="9.109375" style="117" bestFit="1" customWidth="1"/>
    <col min="14603" max="14603" width="11" style="117" customWidth="1"/>
    <col min="14604" max="14849" width="9.109375" style="117" bestFit="1" customWidth="1"/>
    <col min="14850" max="14850" width="7.88671875" style="117" customWidth="1"/>
    <col min="14851" max="14851" width="14.6640625" style="117" customWidth="1"/>
    <col min="14852" max="14852" width="14.33203125" style="117" customWidth="1"/>
    <col min="14853" max="14855" width="14.6640625" style="117" customWidth="1"/>
    <col min="14856" max="14858" width="9.109375" style="117" bestFit="1" customWidth="1"/>
    <col min="14859" max="14859" width="11" style="117" customWidth="1"/>
    <col min="14860" max="15105" width="9.109375" style="117" bestFit="1" customWidth="1"/>
    <col min="15106" max="15106" width="7.88671875" style="117" customWidth="1"/>
    <col min="15107" max="15107" width="14.6640625" style="117" customWidth="1"/>
    <col min="15108" max="15108" width="14.33203125" style="117" customWidth="1"/>
    <col min="15109" max="15111" width="14.6640625" style="117" customWidth="1"/>
    <col min="15112" max="15114" width="9.109375" style="117" bestFit="1" customWidth="1"/>
    <col min="15115" max="15115" width="11" style="117" customWidth="1"/>
    <col min="15116" max="15361" width="9.109375" style="117" bestFit="1" customWidth="1"/>
    <col min="15362" max="15362" width="7.88671875" style="117" customWidth="1"/>
    <col min="15363" max="15363" width="14.6640625" style="117" customWidth="1"/>
    <col min="15364" max="15364" width="14.33203125" style="117" customWidth="1"/>
    <col min="15365" max="15367" width="14.6640625" style="117" customWidth="1"/>
    <col min="15368" max="15370" width="9.109375" style="117" bestFit="1" customWidth="1"/>
    <col min="15371" max="15371" width="11" style="117" customWidth="1"/>
    <col min="15372" max="15617" width="9.109375" style="117" bestFit="1" customWidth="1"/>
    <col min="15618" max="15618" width="7.88671875" style="117" customWidth="1"/>
    <col min="15619" max="15619" width="14.6640625" style="117" customWidth="1"/>
    <col min="15620" max="15620" width="14.33203125" style="117" customWidth="1"/>
    <col min="15621" max="15623" width="14.6640625" style="117" customWidth="1"/>
    <col min="15624" max="15626" width="9.109375" style="117" bestFit="1" customWidth="1"/>
    <col min="15627" max="15627" width="11" style="117" customWidth="1"/>
    <col min="15628" max="15873" width="9.109375" style="117" bestFit="1" customWidth="1"/>
    <col min="15874" max="15874" width="7.88671875" style="117" customWidth="1"/>
    <col min="15875" max="15875" width="14.6640625" style="117" customWidth="1"/>
    <col min="15876" max="15876" width="14.33203125" style="117" customWidth="1"/>
    <col min="15877" max="15879" width="14.6640625" style="117" customWidth="1"/>
    <col min="15880" max="15882" width="9.109375" style="117" bestFit="1" customWidth="1"/>
    <col min="15883" max="15883" width="11" style="117" customWidth="1"/>
    <col min="15884" max="16129" width="9.109375" style="117" bestFit="1" customWidth="1"/>
    <col min="16130" max="16130" width="7.88671875" style="117" customWidth="1"/>
    <col min="16131" max="16131" width="14.6640625" style="117" customWidth="1"/>
    <col min="16132" max="16132" width="14.33203125" style="117" customWidth="1"/>
    <col min="16133" max="16135" width="14.6640625" style="117" customWidth="1"/>
    <col min="16136" max="16138" width="9.109375" style="117" bestFit="1" customWidth="1"/>
    <col min="16139" max="16139" width="11" style="117" customWidth="1"/>
    <col min="16140" max="16384" width="8.88671875" style="117"/>
  </cols>
  <sheetData>
    <row r="1" spans="1:16" x14ac:dyDescent="0.3">
      <c r="A1" s="118"/>
      <c r="B1" s="118"/>
      <c r="C1" s="118"/>
      <c r="D1" s="118"/>
      <c r="E1" s="118"/>
      <c r="F1" s="118"/>
      <c r="G1" s="119"/>
    </row>
    <row r="2" spans="1:16" x14ac:dyDescent="0.3">
      <c r="A2" s="118"/>
      <c r="B2" s="118"/>
      <c r="C2" s="118"/>
      <c r="D2" s="118"/>
      <c r="E2" s="118"/>
      <c r="F2" s="120"/>
      <c r="G2" s="121"/>
    </row>
    <row r="3" spans="1:16" x14ac:dyDescent="0.3">
      <c r="A3" s="118"/>
      <c r="B3" s="118"/>
      <c r="C3" s="118"/>
      <c r="D3" s="118"/>
      <c r="E3" s="118"/>
      <c r="F3" s="120"/>
      <c r="G3" s="121"/>
      <c r="K3" s="122" t="s">
        <v>3</v>
      </c>
      <c r="L3" s="122" t="s">
        <v>62</v>
      </c>
      <c r="M3" s="123"/>
    </row>
    <row r="4" spans="1:16" ht="21" x14ac:dyDescent="0.4">
      <c r="A4" s="118"/>
      <c r="B4" s="124" t="s">
        <v>63</v>
      </c>
      <c r="C4" s="118"/>
      <c r="D4" s="118"/>
      <c r="E4" s="125"/>
      <c r="F4" s="126"/>
      <c r="G4" s="118"/>
      <c r="K4" s="127" t="s">
        <v>64</v>
      </c>
      <c r="L4" s="128">
        <v>578.79999999999995</v>
      </c>
      <c r="M4" s="129">
        <f>L4/$L$9</f>
        <v>0.21376075636148761</v>
      </c>
      <c r="N4" s="130"/>
      <c r="O4" s="131"/>
    </row>
    <row r="5" spans="1:16" x14ac:dyDescent="0.3">
      <c r="A5" s="118"/>
      <c r="B5" s="118"/>
      <c r="C5" s="118"/>
      <c r="D5" s="118"/>
      <c r="E5" s="118"/>
      <c r="F5" s="126"/>
      <c r="G5" s="118"/>
      <c r="K5" s="127"/>
      <c r="L5" s="128"/>
      <c r="M5" s="129"/>
      <c r="N5" s="132"/>
      <c r="O5" s="131"/>
    </row>
    <row r="6" spans="1:16" x14ac:dyDescent="0.3">
      <c r="A6" s="118"/>
      <c r="B6" s="133" t="s">
        <v>65</v>
      </c>
      <c r="C6" s="134"/>
      <c r="D6" s="135"/>
      <c r="E6" s="136">
        <v>46174</v>
      </c>
      <c r="F6" s="137"/>
      <c r="G6" s="138"/>
      <c r="K6" s="127"/>
      <c r="L6" s="128"/>
      <c r="M6" s="129"/>
      <c r="N6" s="78"/>
      <c r="O6" s="78"/>
    </row>
    <row r="7" spans="1:16" x14ac:dyDescent="0.3">
      <c r="A7" s="118"/>
      <c r="B7" s="139" t="s">
        <v>66</v>
      </c>
      <c r="C7" s="140"/>
      <c r="E7" s="141">
        <v>44</v>
      </c>
      <c r="F7" s="142" t="s">
        <v>67</v>
      </c>
      <c r="G7" s="118"/>
      <c r="K7" s="127"/>
      <c r="L7" s="128"/>
      <c r="M7" s="129"/>
      <c r="N7" s="143"/>
      <c r="O7" s="143"/>
    </row>
    <row r="8" spans="1:16" x14ac:dyDescent="0.3">
      <c r="A8" s="118"/>
      <c r="B8" s="139" t="s">
        <v>68</v>
      </c>
      <c r="C8" s="140"/>
      <c r="D8" s="144">
        <f>E6-1</f>
        <v>46173</v>
      </c>
      <c r="E8" s="145">
        <v>303395.55328241532</v>
      </c>
      <c r="F8" s="142" t="s">
        <v>69</v>
      </c>
      <c r="G8" s="118"/>
      <c r="K8" s="127"/>
      <c r="L8" s="128"/>
      <c r="M8" s="129"/>
      <c r="N8" s="143"/>
      <c r="O8" s="143"/>
    </row>
    <row r="9" spans="1:16" x14ac:dyDescent="0.3">
      <c r="A9" s="118"/>
      <c r="B9" s="139" t="s">
        <v>68</v>
      </c>
      <c r="C9" s="140"/>
      <c r="D9" s="144">
        <f>EOMONTH(D8,E7)</f>
        <v>47514</v>
      </c>
      <c r="E9" s="146">
        <v>206647.9710593464</v>
      </c>
      <c r="F9" s="142" t="s">
        <v>69</v>
      </c>
      <c r="K9" s="76" t="s">
        <v>70</v>
      </c>
      <c r="L9" s="77">
        <v>2707.7</v>
      </c>
      <c r="M9" s="76"/>
      <c r="N9" s="143"/>
      <c r="O9" s="143"/>
    </row>
    <row r="10" spans="1:16" x14ac:dyDescent="0.3">
      <c r="A10" s="118"/>
      <c r="B10" s="139" t="s">
        <v>71</v>
      </c>
      <c r="C10" s="140"/>
      <c r="E10" s="147">
        <f>M4</f>
        <v>0.21376075636148761</v>
      </c>
      <c r="F10" s="142"/>
      <c r="M10" s="75"/>
      <c r="N10" s="75"/>
      <c r="O10" s="75"/>
    </row>
    <row r="11" spans="1:16" x14ac:dyDescent="0.3">
      <c r="A11" s="118"/>
      <c r="B11" s="139" t="s">
        <v>72</v>
      </c>
      <c r="C11" s="140"/>
      <c r="E11" s="148">
        <f>ROUND(E8*E10,2)</f>
        <v>64854.06</v>
      </c>
      <c r="F11" s="142" t="s">
        <v>69</v>
      </c>
      <c r="M11" s="75"/>
      <c r="N11" s="75"/>
      <c r="O11" s="75"/>
    </row>
    <row r="12" spans="1:16" x14ac:dyDescent="0.3">
      <c r="A12" s="118"/>
      <c r="B12" s="139" t="s">
        <v>73</v>
      </c>
      <c r="C12" s="140"/>
      <c r="E12" s="148">
        <f>ROUND(E9*E10,2)</f>
        <v>44173.23</v>
      </c>
      <c r="F12" s="142" t="s">
        <v>69</v>
      </c>
      <c r="G12" s="149"/>
      <c r="K12" s="150"/>
      <c r="L12" s="150"/>
      <c r="M12" s="143"/>
      <c r="N12" s="143"/>
      <c r="O12" s="143"/>
      <c r="P12" s="75"/>
    </row>
    <row r="13" spans="1:16" x14ac:dyDescent="0.3">
      <c r="A13" s="118"/>
      <c r="B13" s="151" t="s">
        <v>74</v>
      </c>
      <c r="C13" s="152"/>
      <c r="D13" s="153"/>
      <c r="E13" s="154">
        <v>3.5000000000000003E-2</v>
      </c>
      <c r="F13" s="155"/>
      <c r="G13" s="156"/>
      <c r="K13" s="150"/>
      <c r="L13" s="150"/>
      <c r="M13" s="143"/>
      <c r="N13" s="143"/>
      <c r="O13" s="143"/>
      <c r="P13" s="75"/>
    </row>
    <row r="14" spans="1:16" x14ac:dyDescent="0.3">
      <c r="A14" s="118"/>
      <c r="B14" s="141"/>
      <c r="C14" s="140"/>
      <c r="E14" s="157"/>
      <c r="F14" s="141"/>
      <c r="G14" s="156"/>
      <c r="K14" s="150"/>
      <c r="L14" s="150"/>
      <c r="M14" s="143"/>
      <c r="N14" s="143"/>
      <c r="O14" s="143"/>
      <c r="P14" s="75"/>
    </row>
    <row r="15" spans="1:16" x14ac:dyDescent="0.3">
      <c r="K15" s="150"/>
      <c r="L15" s="150"/>
      <c r="M15" s="143"/>
      <c r="N15" s="143"/>
      <c r="O15" s="143"/>
      <c r="P15" s="75"/>
    </row>
    <row r="16" spans="1:16" ht="15" thickBot="1" x14ac:dyDescent="0.35">
      <c r="A16" s="158" t="s">
        <v>75</v>
      </c>
      <c r="B16" s="158" t="s">
        <v>76</v>
      </c>
      <c r="C16" s="158" t="s">
        <v>77</v>
      </c>
      <c r="D16" s="158" t="s">
        <v>78</v>
      </c>
      <c r="E16" s="158" t="s">
        <v>79</v>
      </c>
      <c r="F16" s="158" t="s">
        <v>80</v>
      </c>
      <c r="G16" s="158" t="s">
        <v>81</v>
      </c>
      <c r="K16" s="150"/>
      <c r="L16" s="150"/>
      <c r="M16" s="143"/>
      <c r="N16" s="143"/>
      <c r="O16" s="143"/>
      <c r="P16" s="75"/>
    </row>
    <row r="17" spans="1:16" x14ac:dyDescent="0.3">
      <c r="A17" s="159">
        <f>E6</f>
        <v>46174</v>
      </c>
      <c r="B17" s="140">
        <v>1</v>
      </c>
      <c r="C17" s="126">
        <f>E11</f>
        <v>64854.06</v>
      </c>
      <c r="D17" s="160">
        <f t="shared" ref="D17:D60" si="0">ROUND(C17*$E$13/12,2)</f>
        <v>189.16</v>
      </c>
      <c r="E17" s="160">
        <f t="shared" ref="E17:E60" si="1">PPMT($E$13/12,B17,$E$7,-$E$11,$E$12,0)</f>
        <v>441.18839533322813</v>
      </c>
      <c r="F17" s="160">
        <f>ROUND(PMT($E$13/12,E7,-E11,E12),2)</f>
        <v>630.35</v>
      </c>
      <c r="G17" s="160">
        <f t="shared" ref="G17:G60" si="2">C17-E17</f>
        <v>64412.871604666769</v>
      </c>
      <c r="K17" s="150"/>
      <c r="L17" s="150"/>
      <c r="M17" s="143"/>
      <c r="N17" s="143"/>
      <c r="O17" s="143"/>
      <c r="P17" s="75"/>
    </row>
    <row r="18" spans="1:16" x14ac:dyDescent="0.3">
      <c r="A18" s="159">
        <f t="shared" ref="A18:A60" si="3">EDATE(A17,1)</f>
        <v>46204</v>
      </c>
      <c r="B18" s="140">
        <v>2</v>
      </c>
      <c r="C18" s="126">
        <f t="shared" ref="C18:C60" si="4">G17</f>
        <v>64412.871604666769</v>
      </c>
      <c r="D18" s="160">
        <f t="shared" si="0"/>
        <v>187.87</v>
      </c>
      <c r="E18" s="160">
        <f t="shared" si="1"/>
        <v>442.47519481961672</v>
      </c>
      <c r="F18" s="160">
        <f t="shared" ref="F18:F60" si="5">F17</f>
        <v>630.35</v>
      </c>
      <c r="G18" s="160">
        <f t="shared" si="2"/>
        <v>63970.396409847155</v>
      </c>
      <c r="K18" s="150"/>
      <c r="L18" s="150"/>
      <c r="M18" s="143"/>
      <c r="N18" s="143"/>
      <c r="O18" s="143"/>
      <c r="P18" s="75"/>
    </row>
    <row r="19" spans="1:16" x14ac:dyDescent="0.3">
      <c r="A19" s="159">
        <f t="shared" si="3"/>
        <v>46235</v>
      </c>
      <c r="B19" s="140">
        <v>3</v>
      </c>
      <c r="C19" s="126">
        <f t="shared" si="4"/>
        <v>63970.396409847155</v>
      </c>
      <c r="D19" s="160">
        <f t="shared" si="0"/>
        <v>186.58</v>
      </c>
      <c r="E19" s="160">
        <f t="shared" si="1"/>
        <v>443.76574747117394</v>
      </c>
      <c r="F19" s="160">
        <f t="shared" si="5"/>
        <v>630.35</v>
      </c>
      <c r="G19" s="160">
        <f t="shared" si="2"/>
        <v>63526.630662375981</v>
      </c>
      <c r="K19" s="150"/>
      <c r="L19" s="150"/>
      <c r="M19" s="143"/>
      <c r="N19" s="143"/>
      <c r="O19" s="143"/>
      <c r="P19" s="75"/>
    </row>
    <row r="20" spans="1:16" x14ac:dyDescent="0.3">
      <c r="A20" s="159">
        <f t="shared" si="3"/>
        <v>46266</v>
      </c>
      <c r="B20" s="140">
        <v>4</v>
      </c>
      <c r="C20" s="126">
        <f t="shared" si="4"/>
        <v>63526.630662375981</v>
      </c>
      <c r="D20" s="160">
        <f t="shared" si="0"/>
        <v>185.29</v>
      </c>
      <c r="E20" s="160">
        <f t="shared" si="1"/>
        <v>445.06006423463157</v>
      </c>
      <c r="F20" s="160">
        <f t="shared" si="5"/>
        <v>630.35</v>
      </c>
      <c r="G20" s="160">
        <f t="shared" si="2"/>
        <v>63081.570598141348</v>
      </c>
      <c r="K20" s="150"/>
      <c r="L20" s="150"/>
      <c r="M20" s="143"/>
      <c r="N20" s="143"/>
      <c r="O20" s="143"/>
      <c r="P20" s="75"/>
    </row>
    <row r="21" spans="1:16" x14ac:dyDescent="0.3">
      <c r="A21" s="159">
        <f t="shared" si="3"/>
        <v>46296</v>
      </c>
      <c r="B21" s="140">
        <v>5</v>
      </c>
      <c r="C21" s="126">
        <f t="shared" si="4"/>
        <v>63081.570598141348</v>
      </c>
      <c r="D21" s="160">
        <f t="shared" si="0"/>
        <v>183.99</v>
      </c>
      <c r="E21" s="160">
        <f t="shared" si="1"/>
        <v>446.3581560886492</v>
      </c>
      <c r="F21" s="160">
        <f t="shared" si="5"/>
        <v>630.35</v>
      </c>
      <c r="G21" s="160">
        <f t="shared" si="2"/>
        <v>62635.212442052696</v>
      </c>
      <c r="K21" s="150"/>
      <c r="L21" s="150"/>
      <c r="M21" s="143"/>
      <c r="N21" s="143"/>
      <c r="O21" s="143"/>
      <c r="P21" s="75"/>
    </row>
    <row r="22" spans="1:16" x14ac:dyDescent="0.3">
      <c r="A22" s="159">
        <f t="shared" si="3"/>
        <v>46327</v>
      </c>
      <c r="B22" s="140">
        <v>6</v>
      </c>
      <c r="C22" s="126">
        <f t="shared" si="4"/>
        <v>62635.212442052696</v>
      </c>
      <c r="D22" s="160">
        <f t="shared" si="0"/>
        <v>182.69</v>
      </c>
      <c r="E22" s="160">
        <f t="shared" si="1"/>
        <v>447.66003404390779</v>
      </c>
      <c r="F22" s="160">
        <f t="shared" si="5"/>
        <v>630.35</v>
      </c>
      <c r="G22" s="160">
        <f t="shared" si="2"/>
        <v>62187.552408008785</v>
      </c>
      <c r="K22" s="150"/>
      <c r="L22" s="150"/>
      <c r="M22" s="143"/>
      <c r="N22" s="143"/>
      <c r="O22" s="143"/>
      <c r="P22" s="75"/>
    </row>
    <row r="23" spans="1:16" x14ac:dyDescent="0.3">
      <c r="A23" s="159">
        <f t="shared" si="3"/>
        <v>46357</v>
      </c>
      <c r="B23" s="140">
        <v>7</v>
      </c>
      <c r="C23" s="126">
        <f t="shared" si="4"/>
        <v>62187.552408008785</v>
      </c>
      <c r="D23" s="160">
        <f t="shared" si="0"/>
        <v>181.38</v>
      </c>
      <c r="E23" s="160">
        <f t="shared" si="1"/>
        <v>448.96570914320256</v>
      </c>
      <c r="F23" s="160">
        <f t="shared" si="5"/>
        <v>630.35</v>
      </c>
      <c r="G23" s="160">
        <f t="shared" si="2"/>
        <v>61738.586698865583</v>
      </c>
      <c r="K23" s="150"/>
      <c r="L23" s="150"/>
      <c r="M23" s="143"/>
      <c r="N23" s="143"/>
      <c r="O23" s="143"/>
      <c r="P23" s="75"/>
    </row>
    <row r="24" spans="1:16" x14ac:dyDescent="0.3">
      <c r="A24" s="159">
        <f t="shared" si="3"/>
        <v>46388</v>
      </c>
      <c r="B24" s="140">
        <v>8</v>
      </c>
      <c r="C24" s="126">
        <f t="shared" si="4"/>
        <v>61738.586698865583</v>
      </c>
      <c r="D24" s="160">
        <f t="shared" si="0"/>
        <v>180.07</v>
      </c>
      <c r="E24" s="160">
        <f t="shared" si="1"/>
        <v>450.27519246153679</v>
      </c>
      <c r="F24" s="160">
        <f t="shared" si="5"/>
        <v>630.35</v>
      </c>
      <c r="G24" s="160">
        <f t="shared" si="2"/>
        <v>61288.311506404047</v>
      </c>
      <c r="K24" s="150"/>
      <c r="L24" s="150"/>
      <c r="M24" s="143"/>
      <c r="N24" s="143"/>
      <c r="O24" s="143"/>
      <c r="P24" s="75"/>
    </row>
    <row r="25" spans="1:16" x14ac:dyDescent="0.3">
      <c r="A25" s="159">
        <f t="shared" si="3"/>
        <v>46419</v>
      </c>
      <c r="B25" s="140">
        <v>9</v>
      </c>
      <c r="C25" s="126">
        <f t="shared" si="4"/>
        <v>61288.311506404047</v>
      </c>
      <c r="D25" s="160">
        <f t="shared" si="0"/>
        <v>178.76</v>
      </c>
      <c r="E25" s="160">
        <f t="shared" si="1"/>
        <v>451.58849510621633</v>
      </c>
      <c r="F25" s="160">
        <f t="shared" si="5"/>
        <v>630.35</v>
      </c>
      <c r="G25" s="160">
        <f t="shared" si="2"/>
        <v>60836.723011297829</v>
      </c>
      <c r="K25" s="150"/>
      <c r="L25" s="150"/>
      <c r="M25" s="143"/>
      <c r="N25" s="143"/>
      <c r="O25" s="143"/>
      <c r="P25" s="75"/>
    </row>
    <row r="26" spans="1:16" x14ac:dyDescent="0.3">
      <c r="A26" s="159">
        <f t="shared" si="3"/>
        <v>46447</v>
      </c>
      <c r="B26" s="140">
        <v>10</v>
      </c>
      <c r="C26" s="126">
        <f t="shared" si="4"/>
        <v>60836.723011297829</v>
      </c>
      <c r="D26" s="160">
        <f t="shared" si="0"/>
        <v>177.44</v>
      </c>
      <c r="E26" s="160">
        <f t="shared" si="1"/>
        <v>452.90562821694277</v>
      </c>
      <c r="F26" s="160">
        <f t="shared" si="5"/>
        <v>630.35</v>
      </c>
      <c r="G26" s="160">
        <f t="shared" si="2"/>
        <v>60383.817383080888</v>
      </c>
      <c r="K26" s="150"/>
      <c r="L26" s="150"/>
      <c r="M26" s="143"/>
      <c r="N26" s="143"/>
      <c r="O26" s="143"/>
      <c r="P26" s="75"/>
    </row>
    <row r="27" spans="1:16" x14ac:dyDescent="0.3">
      <c r="A27" s="159">
        <f t="shared" si="3"/>
        <v>46478</v>
      </c>
      <c r="B27" s="140">
        <v>11</v>
      </c>
      <c r="C27" s="126">
        <f t="shared" si="4"/>
        <v>60383.817383080888</v>
      </c>
      <c r="D27" s="160">
        <f t="shared" si="0"/>
        <v>176.12</v>
      </c>
      <c r="E27" s="160">
        <f t="shared" si="1"/>
        <v>454.22660296590885</v>
      </c>
      <c r="F27" s="160">
        <f t="shared" si="5"/>
        <v>630.35</v>
      </c>
      <c r="G27" s="160">
        <f t="shared" si="2"/>
        <v>59929.590780114981</v>
      </c>
    </row>
    <row r="28" spans="1:16" x14ac:dyDescent="0.3">
      <c r="A28" s="159">
        <f t="shared" si="3"/>
        <v>46508</v>
      </c>
      <c r="B28" s="140">
        <v>12</v>
      </c>
      <c r="C28" s="126">
        <f t="shared" si="4"/>
        <v>59929.590780114981</v>
      </c>
      <c r="D28" s="160">
        <f t="shared" si="0"/>
        <v>174.79</v>
      </c>
      <c r="E28" s="160">
        <f t="shared" si="1"/>
        <v>455.55143055789279</v>
      </c>
      <c r="F28" s="160">
        <f t="shared" si="5"/>
        <v>630.35</v>
      </c>
      <c r="G28" s="160">
        <f t="shared" si="2"/>
        <v>59474.03934955709</v>
      </c>
    </row>
    <row r="29" spans="1:16" x14ac:dyDescent="0.3">
      <c r="A29" s="159">
        <f t="shared" si="3"/>
        <v>46539</v>
      </c>
      <c r="B29" s="140">
        <v>13</v>
      </c>
      <c r="C29" s="126">
        <f t="shared" si="4"/>
        <v>59474.03934955709</v>
      </c>
      <c r="D29" s="160">
        <f t="shared" si="0"/>
        <v>173.47</v>
      </c>
      <c r="E29" s="160">
        <f t="shared" si="1"/>
        <v>456.88012223035327</v>
      </c>
      <c r="F29" s="160">
        <f t="shared" si="5"/>
        <v>630.35</v>
      </c>
      <c r="G29" s="160">
        <f t="shared" si="2"/>
        <v>59017.159227326738</v>
      </c>
    </row>
    <row r="30" spans="1:16" x14ac:dyDescent="0.3">
      <c r="A30" s="159">
        <f t="shared" si="3"/>
        <v>46569</v>
      </c>
      <c r="B30" s="140">
        <v>14</v>
      </c>
      <c r="C30" s="126">
        <f t="shared" si="4"/>
        <v>59017.159227326738</v>
      </c>
      <c r="D30" s="160">
        <f t="shared" si="0"/>
        <v>172.13</v>
      </c>
      <c r="E30" s="160">
        <f t="shared" si="1"/>
        <v>458.21268925352513</v>
      </c>
      <c r="F30" s="160">
        <f t="shared" si="5"/>
        <v>630.35</v>
      </c>
      <c r="G30" s="160">
        <f t="shared" si="2"/>
        <v>58558.946538073214</v>
      </c>
    </row>
    <row r="31" spans="1:16" x14ac:dyDescent="0.3">
      <c r="A31" s="159">
        <f t="shared" si="3"/>
        <v>46600</v>
      </c>
      <c r="B31" s="140">
        <v>15</v>
      </c>
      <c r="C31" s="126">
        <f t="shared" si="4"/>
        <v>58558.946538073214</v>
      </c>
      <c r="D31" s="160">
        <f t="shared" si="0"/>
        <v>170.8</v>
      </c>
      <c r="E31" s="160">
        <f t="shared" si="1"/>
        <v>459.54914293051462</v>
      </c>
      <c r="F31" s="160">
        <f t="shared" si="5"/>
        <v>630.35</v>
      </c>
      <c r="G31" s="160">
        <f t="shared" si="2"/>
        <v>58099.397395142703</v>
      </c>
    </row>
    <row r="32" spans="1:16" x14ac:dyDescent="0.3">
      <c r="A32" s="159">
        <f t="shared" si="3"/>
        <v>46631</v>
      </c>
      <c r="B32" s="140">
        <v>16</v>
      </c>
      <c r="C32" s="126">
        <f t="shared" si="4"/>
        <v>58099.397395142703</v>
      </c>
      <c r="D32" s="160">
        <f t="shared" si="0"/>
        <v>169.46</v>
      </c>
      <c r="E32" s="160">
        <f t="shared" si="1"/>
        <v>460.88949459739524</v>
      </c>
      <c r="F32" s="160">
        <f t="shared" si="5"/>
        <v>630.35</v>
      </c>
      <c r="G32" s="160">
        <f t="shared" si="2"/>
        <v>57638.507900545308</v>
      </c>
    </row>
    <row r="33" spans="1:7" x14ac:dyDescent="0.3">
      <c r="A33" s="159">
        <f t="shared" si="3"/>
        <v>46661</v>
      </c>
      <c r="B33" s="140">
        <v>17</v>
      </c>
      <c r="C33" s="126">
        <f t="shared" si="4"/>
        <v>57638.507900545308</v>
      </c>
      <c r="D33" s="160">
        <f t="shared" si="0"/>
        <v>168.11</v>
      </c>
      <c r="E33" s="160">
        <f t="shared" si="1"/>
        <v>462.23375562330432</v>
      </c>
      <c r="F33" s="160">
        <f t="shared" si="5"/>
        <v>630.35</v>
      </c>
      <c r="G33" s="160">
        <f t="shared" si="2"/>
        <v>57176.274144922005</v>
      </c>
    </row>
    <row r="34" spans="1:7" x14ac:dyDescent="0.3">
      <c r="A34" s="159">
        <f t="shared" si="3"/>
        <v>46692</v>
      </c>
      <c r="B34" s="140">
        <v>18</v>
      </c>
      <c r="C34" s="126">
        <f t="shared" si="4"/>
        <v>57176.274144922005</v>
      </c>
      <c r="D34" s="160">
        <f t="shared" si="0"/>
        <v>166.76</v>
      </c>
      <c r="E34" s="160">
        <f t="shared" si="1"/>
        <v>463.58193741053896</v>
      </c>
      <c r="F34" s="160">
        <f t="shared" si="5"/>
        <v>630.35</v>
      </c>
      <c r="G34" s="160">
        <f t="shared" si="2"/>
        <v>56712.692207511463</v>
      </c>
    </row>
    <row r="35" spans="1:7" x14ac:dyDescent="0.3">
      <c r="A35" s="159">
        <f t="shared" si="3"/>
        <v>46722</v>
      </c>
      <c r="B35" s="140">
        <v>19</v>
      </c>
      <c r="C35" s="126">
        <f t="shared" si="4"/>
        <v>56712.692207511463</v>
      </c>
      <c r="D35" s="160">
        <f t="shared" si="0"/>
        <v>165.41</v>
      </c>
      <c r="E35" s="160">
        <f t="shared" si="1"/>
        <v>464.93405139465307</v>
      </c>
      <c r="F35" s="160">
        <f t="shared" si="5"/>
        <v>630.35</v>
      </c>
      <c r="G35" s="160">
        <f t="shared" si="2"/>
        <v>56247.758156116812</v>
      </c>
    </row>
    <row r="36" spans="1:7" x14ac:dyDescent="0.3">
      <c r="A36" s="159">
        <f t="shared" si="3"/>
        <v>46753</v>
      </c>
      <c r="B36" s="140">
        <v>20</v>
      </c>
      <c r="C36" s="126">
        <f t="shared" si="4"/>
        <v>56247.758156116812</v>
      </c>
      <c r="D36" s="160">
        <f t="shared" si="0"/>
        <v>164.06</v>
      </c>
      <c r="E36" s="160">
        <f t="shared" si="1"/>
        <v>466.29010904455407</v>
      </c>
      <c r="F36" s="160">
        <f t="shared" si="5"/>
        <v>630.35</v>
      </c>
      <c r="G36" s="160">
        <f t="shared" si="2"/>
        <v>55781.46804707226</v>
      </c>
    </row>
    <row r="37" spans="1:7" x14ac:dyDescent="0.3">
      <c r="A37" s="159">
        <f t="shared" si="3"/>
        <v>46784</v>
      </c>
      <c r="B37" s="140">
        <v>21</v>
      </c>
      <c r="C37" s="126">
        <f t="shared" si="4"/>
        <v>55781.46804707226</v>
      </c>
      <c r="D37" s="160">
        <f t="shared" si="0"/>
        <v>162.69999999999999</v>
      </c>
      <c r="E37" s="160">
        <f t="shared" si="1"/>
        <v>467.65012186260071</v>
      </c>
      <c r="F37" s="160">
        <f t="shared" si="5"/>
        <v>630.35</v>
      </c>
      <c r="G37" s="160">
        <f t="shared" si="2"/>
        <v>55313.81792520966</v>
      </c>
    </row>
    <row r="38" spans="1:7" x14ac:dyDescent="0.3">
      <c r="A38" s="159">
        <f t="shared" si="3"/>
        <v>46813</v>
      </c>
      <c r="B38" s="140">
        <v>22</v>
      </c>
      <c r="C38" s="126">
        <f t="shared" si="4"/>
        <v>55313.81792520966</v>
      </c>
      <c r="D38" s="160">
        <f t="shared" si="0"/>
        <v>161.33000000000001</v>
      </c>
      <c r="E38" s="160">
        <f t="shared" si="1"/>
        <v>469.01410138470004</v>
      </c>
      <c r="F38" s="160">
        <f t="shared" si="5"/>
        <v>630.35</v>
      </c>
      <c r="G38" s="160">
        <f t="shared" si="2"/>
        <v>54844.803823824957</v>
      </c>
    </row>
    <row r="39" spans="1:7" x14ac:dyDescent="0.3">
      <c r="A39" s="159">
        <f t="shared" si="3"/>
        <v>46844</v>
      </c>
      <c r="B39" s="140">
        <v>23</v>
      </c>
      <c r="C39" s="126">
        <f t="shared" si="4"/>
        <v>54844.803823824957</v>
      </c>
      <c r="D39" s="160">
        <f t="shared" si="0"/>
        <v>159.96</v>
      </c>
      <c r="E39" s="160">
        <f t="shared" si="1"/>
        <v>470.38205918040541</v>
      </c>
      <c r="F39" s="160">
        <f t="shared" si="5"/>
        <v>630.35</v>
      </c>
      <c r="G39" s="160">
        <f t="shared" si="2"/>
        <v>54374.421764644554</v>
      </c>
    </row>
    <row r="40" spans="1:7" x14ac:dyDescent="0.3">
      <c r="A40" s="159">
        <f t="shared" si="3"/>
        <v>46874</v>
      </c>
      <c r="B40" s="140">
        <v>24</v>
      </c>
      <c r="C40" s="126">
        <f t="shared" si="4"/>
        <v>54374.421764644554</v>
      </c>
      <c r="D40" s="160">
        <f t="shared" si="0"/>
        <v>158.59</v>
      </c>
      <c r="E40" s="160">
        <f t="shared" si="1"/>
        <v>471.75400685301486</v>
      </c>
      <c r="F40" s="160">
        <f t="shared" si="5"/>
        <v>630.35</v>
      </c>
      <c r="G40" s="160">
        <f t="shared" si="2"/>
        <v>53902.66775779154</v>
      </c>
    </row>
    <row r="41" spans="1:7" x14ac:dyDescent="0.3">
      <c r="A41" s="159">
        <f t="shared" si="3"/>
        <v>46905</v>
      </c>
      <c r="B41" s="140">
        <v>25</v>
      </c>
      <c r="C41" s="126">
        <f t="shared" si="4"/>
        <v>53902.66775779154</v>
      </c>
      <c r="D41" s="160">
        <f t="shared" si="0"/>
        <v>157.22</v>
      </c>
      <c r="E41" s="160">
        <f t="shared" si="1"/>
        <v>473.12995603966954</v>
      </c>
      <c r="F41" s="160">
        <f t="shared" si="5"/>
        <v>630.35</v>
      </c>
      <c r="G41" s="160">
        <f t="shared" si="2"/>
        <v>53429.537801751867</v>
      </c>
    </row>
    <row r="42" spans="1:7" x14ac:dyDescent="0.3">
      <c r="A42" s="159">
        <f t="shared" si="3"/>
        <v>46935</v>
      </c>
      <c r="B42" s="140">
        <v>26</v>
      </c>
      <c r="C42" s="126">
        <f t="shared" si="4"/>
        <v>53429.537801751867</v>
      </c>
      <c r="D42" s="160">
        <f t="shared" si="0"/>
        <v>155.84</v>
      </c>
      <c r="E42" s="160">
        <f t="shared" si="1"/>
        <v>474.50991841145185</v>
      </c>
      <c r="F42" s="160">
        <f t="shared" si="5"/>
        <v>630.35</v>
      </c>
      <c r="G42" s="160">
        <f t="shared" si="2"/>
        <v>52955.027883340415</v>
      </c>
    </row>
    <row r="43" spans="1:7" x14ac:dyDescent="0.3">
      <c r="A43" s="159">
        <f t="shared" si="3"/>
        <v>46966</v>
      </c>
      <c r="B43" s="140">
        <v>27</v>
      </c>
      <c r="C43" s="126">
        <f t="shared" si="4"/>
        <v>52955.027883340415</v>
      </c>
      <c r="D43" s="160">
        <f t="shared" si="0"/>
        <v>154.44999999999999</v>
      </c>
      <c r="E43" s="160">
        <f t="shared" si="1"/>
        <v>475.89390567348534</v>
      </c>
      <c r="F43" s="160">
        <f t="shared" si="5"/>
        <v>630.35</v>
      </c>
      <c r="G43" s="160">
        <f t="shared" si="2"/>
        <v>52479.133977666927</v>
      </c>
    </row>
    <row r="44" spans="1:7" x14ac:dyDescent="0.3">
      <c r="A44" s="159">
        <f t="shared" si="3"/>
        <v>46997</v>
      </c>
      <c r="B44" s="140">
        <v>28</v>
      </c>
      <c r="C44" s="126">
        <f t="shared" si="4"/>
        <v>52479.133977666927</v>
      </c>
      <c r="D44" s="160">
        <f t="shared" si="0"/>
        <v>153.06</v>
      </c>
      <c r="E44" s="160">
        <f t="shared" si="1"/>
        <v>477.2819295650329</v>
      </c>
      <c r="F44" s="160">
        <f t="shared" si="5"/>
        <v>630.35</v>
      </c>
      <c r="G44" s="160">
        <f t="shared" si="2"/>
        <v>52001.852048101893</v>
      </c>
    </row>
    <row r="45" spans="1:7" x14ac:dyDescent="0.3">
      <c r="A45" s="159">
        <f t="shared" si="3"/>
        <v>47027</v>
      </c>
      <c r="B45" s="140">
        <v>29</v>
      </c>
      <c r="C45" s="126">
        <f t="shared" si="4"/>
        <v>52001.852048101893</v>
      </c>
      <c r="D45" s="160">
        <f t="shared" si="0"/>
        <v>151.66999999999999</v>
      </c>
      <c r="E45" s="160">
        <f t="shared" si="1"/>
        <v>478.67400185959764</v>
      </c>
      <c r="F45" s="160">
        <f t="shared" si="5"/>
        <v>630.35</v>
      </c>
      <c r="G45" s="160">
        <f t="shared" si="2"/>
        <v>51523.178046242298</v>
      </c>
    </row>
    <row r="46" spans="1:7" x14ac:dyDescent="0.3">
      <c r="A46" s="159">
        <f t="shared" si="3"/>
        <v>47058</v>
      </c>
      <c r="B46" s="140">
        <v>30</v>
      </c>
      <c r="C46" s="126">
        <f t="shared" si="4"/>
        <v>51523.178046242298</v>
      </c>
      <c r="D46" s="160">
        <f t="shared" si="0"/>
        <v>150.28</v>
      </c>
      <c r="E46" s="160">
        <f t="shared" si="1"/>
        <v>480.07013436502143</v>
      </c>
      <c r="F46" s="160">
        <f t="shared" si="5"/>
        <v>630.35</v>
      </c>
      <c r="G46" s="160">
        <f t="shared" si="2"/>
        <v>51043.107911877276</v>
      </c>
    </row>
    <row r="47" spans="1:7" x14ac:dyDescent="0.3">
      <c r="A47" s="159">
        <f t="shared" si="3"/>
        <v>47088</v>
      </c>
      <c r="B47" s="140">
        <v>31</v>
      </c>
      <c r="C47" s="126">
        <f t="shared" si="4"/>
        <v>51043.107911877276</v>
      </c>
      <c r="D47" s="160">
        <f t="shared" si="0"/>
        <v>148.88</v>
      </c>
      <c r="E47" s="160">
        <f t="shared" si="1"/>
        <v>481.4703389235861</v>
      </c>
      <c r="F47" s="160">
        <f t="shared" si="5"/>
        <v>630.35</v>
      </c>
      <c r="G47" s="160">
        <f t="shared" si="2"/>
        <v>50561.637572953689</v>
      </c>
    </row>
    <row r="48" spans="1:7" x14ac:dyDescent="0.3">
      <c r="A48" s="159">
        <f t="shared" si="3"/>
        <v>47119</v>
      </c>
      <c r="B48" s="140">
        <v>32</v>
      </c>
      <c r="C48" s="126">
        <f t="shared" si="4"/>
        <v>50561.637572953689</v>
      </c>
      <c r="D48" s="160">
        <f t="shared" si="0"/>
        <v>147.47</v>
      </c>
      <c r="E48" s="160">
        <f t="shared" si="1"/>
        <v>482.87462741211317</v>
      </c>
      <c r="F48" s="160">
        <f t="shared" si="5"/>
        <v>630.35</v>
      </c>
      <c r="G48" s="160">
        <f t="shared" si="2"/>
        <v>50078.762945541574</v>
      </c>
    </row>
    <row r="49" spans="1:7" x14ac:dyDescent="0.3">
      <c r="A49" s="159">
        <f t="shared" si="3"/>
        <v>47150</v>
      </c>
      <c r="B49" s="140">
        <v>33</v>
      </c>
      <c r="C49" s="126">
        <f t="shared" si="4"/>
        <v>50078.762945541574</v>
      </c>
      <c r="D49" s="160">
        <f t="shared" si="0"/>
        <v>146.06</v>
      </c>
      <c r="E49" s="160">
        <f t="shared" si="1"/>
        <v>484.28301174206524</v>
      </c>
      <c r="F49" s="160">
        <f t="shared" si="5"/>
        <v>630.35</v>
      </c>
      <c r="G49" s="160">
        <f t="shared" si="2"/>
        <v>49594.479933799506</v>
      </c>
    </row>
    <row r="50" spans="1:7" x14ac:dyDescent="0.3">
      <c r="A50" s="159">
        <f t="shared" si="3"/>
        <v>47178</v>
      </c>
      <c r="B50" s="140">
        <v>34</v>
      </c>
      <c r="C50" s="126">
        <f t="shared" si="4"/>
        <v>49594.479933799506</v>
      </c>
      <c r="D50" s="160">
        <f t="shared" si="0"/>
        <v>144.65</v>
      </c>
      <c r="E50" s="160">
        <f t="shared" si="1"/>
        <v>485.69550385964618</v>
      </c>
      <c r="F50" s="160">
        <f t="shared" si="5"/>
        <v>630.35</v>
      </c>
      <c r="G50" s="160">
        <f t="shared" si="2"/>
        <v>49108.784429939857</v>
      </c>
    </row>
    <row r="51" spans="1:7" x14ac:dyDescent="0.3">
      <c r="A51" s="159">
        <f t="shared" si="3"/>
        <v>47209</v>
      </c>
      <c r="B51" s="140">
        <v>35</v>
      </c>
      <c r="C51" s="126">
        <f t="shared" si="4"/>
        <v>49108.784429939857</v>
      </c>
      <c r="D51" s="160">
        <f t="shared" si="0"/>
        <v>143.22999999999999</v>
      </c>
      <c r="E51" s="160">
        <f t="shared" si="1"/>
        <v>487.11211574590351</v>
      </c>
      <c r="F51" s="160">
        <f t="shared" si="5"/>
        <v>630.35</v>
      </c>
      <c r="G51" s="160">
        <f t="shared" si="2"/>
        <v>48621.672314193951</v>
      </c>
    </row>
    <row r="52" spans="1:7" x14ac:dyDescent="0.3">
      <c r="A52" s="159">
        <f t="shared" si="3"/>
        <v>47239</v>
      </c>
      <c r="B52" s="140">
        <v>36</v>
      </c>
      <c r="C52" s="126">
        <f t="shared" si="4"/>
        <v>48621.672314193951</v>
      </c>
      <c r="D52" s="160">
        <f t="shared" si="0"/>
        <v>141.81</v>
      </c>
      <c r="E52" s="160">
        <f t="shared" si="1"/>
        <v>488.53285941682907</v>
      </c>
      <c r="F52" s="160">
        <f t="shared" si="5"/>
        <v>630.35</v>
      </c>
      <c r="G52" s="160">
        <f t="shared" si="2"/>
        <v>48133.13945477712</v>
      </c>
    </row>
    <row r="53" spans="1:7" x14ac:dyDescent="0.3">
      <c r="A53" s="159">
        <f t="shared" si="3"/>
        <v>47270</v>
      </c>
      <c r="B53" s="140">
        <v>37</v>
      </c>
      <c r="C53" s="126">
        <f t="shared" si="4"/>
        <v>48133.13945477712</v>
      </c>
      <c r="D53" s="160">
        <f t="shared" si="0"/>
        <v>140.38999999999999</v>
      </c>
      <c r="E53" s="160">
        <f t="shared" si="1"/>
        <v>489.95774692346146</v>
      </c>
      <c r="F53" s="160">
        <f t="shared" si="5"/>
        <v>630.35</v>
      </c>
      <c r="G53" s="160">
        <f t="shared" si="2"/>
        <v>47643.181707853655</v>
      </c>
    </row>
    <row r="54" spans="1:7" x14ac:dyDescent="0.3">
      <c r="A54" s="159">
        <f t="shared" si="3"/>
        <v>47300</v>
      </c>
      <c r="B54" s="140">
        <v>38</v>
      </c>
      <c r="C54" s="126">
        <f t="shared" si="4"/>
        <v>47643.181707853655</v>
      </c>
      <c r="D54" s="160">
        <f t="shared" si="0"/>
        <v>138.96</v>
      </c>
      <c r="E54" s="160">
        <f t="shared" si="1"/>
        <v>491.38679035198834</v>
      </c>
      <c r="F54" s="160">
        <f t="shared" si="5"/>
        <v>630.35</v>
      </c>
      <c r="G54" s="160">
        <f t="shared" si="2"/>
        <v>47151.794917501669</v>
      </c>
    </row>
    <row r="55" spans="1:7" x14ac:dyDescent="0.3">
      <c r="A55" s="159">
        <f t="shared" si="3"/>
        <v>47331</v>
      </c>
      <c r="B55" s="140">
        <v>39</v>
      </c>
      <c r="C55" s="126">
        <f t="shared" si="4"/>
        <v>47151.794917501669</v>
      </c>
      <c r="D55" s="160">
        <f t="shared" si="0"/>
        <v>137.53</v>
      </c>
      <c r="E55" s="160">
        <f t="shared" si="1"/>
        <v>492.82000182384826</v>
      </c>
      <c r="F55" s="160">
        <f t="shared" si="5"/>
        <v>630.35</v>
      </c>
      <c r="G55" s="160">
        <f t="shared" si="2"/>
        <v>46658.97491567782</v>
      </c>
    </row>
    <row r="56" spans="1:7" x14ac:dyDescent="0.3">
      <c r="A56" s="159">
        <f t="shared" si="3"/>
        <v>47362</v>
      </c>
      <c r="B56" s="140">
        <v>40</v>
      </c>
      <c r="C56" s="126">
        <f t="shared" si="4"/>
        <v>46658.97491567782</v>
      </c>
      <c r="D56" s="160">
        <f t="shared" si="0"/>
        <v>136.09</v>
      </c>
      <c r="E56" s="160">
        <f t="shared" si="1"/>
        <v>494.25739349583438</v>
      </c>
      <c r="F56" s="160">
        <f t="shared" si="5"/>
        <v>630.35</v>
      </c>
      <c r="G56" s="160">
        <f t="shared" si="2"/>
        <v>46164.717522181985</v>
      </c>
    </row>
    <row r="57" spans="1:7" x14ac:dyDescent="0.3">
      <c r="A57" s="159">
        <f t="shared" si="3"/>
        <v>47392</v>
      </c>
      <c r="B57" s="140">
        <v>41</v>
      </c>
      <c r="C57" s="126">
        <f t="shared" si="4"/>
        <v>46164.717522181985</v>
      </c>
      <c r="D57" s="160">
        <f t="shared" si="0"/>
        <v>134.65</v>
      </c>
      <c r="E57" s="160">
        <f t="shared" si="1"/>
        <v>495.69897756019731</v>
      </c>
      <c r="F57" s="160">
        <f t="shared" si="5"/>
        <v>630.35</v>
      </c>
      <c r="G57" s="160">
        <f t="shared" si="2"/>
        <v>45669.018544621787</v>
      </c>
    </row>
    <row r="58" spans="1:7" x14ac:dyDescent="0.3">
      <c r="A58" s="159">
        <f t="shared" si="3"/>
        <v>47423</v>
      </c>
      <c r="B58" s="140">
        <v>42</v>
      </c>
      <c r="C58" s="126">
        <f t="shared" si="4"/>
        <v>45669.018544621787</v>
      </c>
      <c r="D58" s="160">
        <f t="shared" si="0"/>
        <v>133.19999999999999</v>
      </c>
      <c r="E58" s="160">
        <f t="shared" si="1"/>
        <v>497.14476624474793</v>
      </c>
      <c r="F58" s="160">
        <f t="shared" si="5"/>
        <v>630.35</v>
      </c>
      <c r="G58" s="160">
        <f t="shared" si="2"/>
        <v>45171.873778377041</v>
      </c>
    </row>
    <row r="59" spans="1:7" x14ac:dyDescent="0.3">
      <c r="A59" s="159">
        <f t="shared" si="3"/>
        <v>47453</v>
      </c>
      <c r="B59" s="140">
        <v>43</v>
      </c>
      <c r="C59" s="126">
        <f t="shared" si="4"/>
        <v>45171.873778377041</v>
      </c>
      <c r="D59" s="160">
        <f t="shared" si="0"/>
        <v>131.75</v>
      </c>
      <c r="E59" s="160">
        <f t="shared" si="1"/>
        <v>498.59477181296177</v>
      </c>
      <c r="F59" s="160">
        <f t="shared" si="5"/>
        <v>630.35</v>
      </c>
      <c r="G59" s="160">
        <f t="shared" si="2"/>
        <v>44673.27900656408</v>
      </c>
    </row>
    <row r="60" spans="1:7" x14ac:dyDescent="0.3">
      <c r="A60" s="159">
        <f t="shared" si="3"/>
        <v>47484</v>
      </c>
      <c r="B60" s="140">
        <v>44</v>
      </c>
      <c r="C60" s="126">
        <f t="shared" si="4"/>
        <v>44673.27900656408</v>
      </c>
      <c r="D60" s="160">
        <f t="shared" si="0"/>
        <v>130.30000000000001</v>
      </c>
      <c r="E60" s="160">
        <f t="shared" si="1"/>
        <v>500.04900656408279</v>
      </c>
      <c r="F60" s="160">
        <f t="shared" si="5"/>
        <v>630.35</v>
      </c>
      <c r="G60" s="160">
        <f t="shared" si="2"/>
        <v>44173.229999999996</v>
      </c>
    </row>
    <row r="61" spans="1:7" x14ac:dyDescent="0.3">
      <c r="A61" s="159"/>
      <c r="B61" s="140"/>
      <c r="C61" s="126"/>
      <c r="D61" s="160"/>
      <c r="E61" s="160"/>
      <c r="F61" s="160"/>
      <c r="G61" s="160"/>
    </row>
    <row r="62" spans="1:7" x14ac:dyDescent="0.3">
      <c r="A62" s="159"/>
      <c r="B62" s="140"/>
      <c r="C62" s="126"/>
      <c r="D62" s="160"/>
      <c r="E62" s="160"/>
      <c r="F62" s="160"/>
      <c r="G62" s="160"/>
    </row>
    <row r="63" spans="1:7" x14ac:dyDescent="0.3">
      <c r="A63" s="159"/>
      <c r="B63" s="140"/>
      <c r="C63" s="126"/>
      <c r="D63" s="160"/>
      <c r="E63" s="160"/>
      <c r="F63" s="160"/>
      <c r="G63" s="160"/>
    </row>
    <row r="64" spans="1:7" x14ac:dyDescent="0.3">
      <c r="A64" s="159"/>
      <c r="B64" s="140"/>
      <c r="C64" s="126"/>
      <c r="D64" s="160"/>
      <c r="E64" s="160"/>
      <c r="F64" s="160"/>
      <c r="G64" s="160"/>
    </row>
    <row r="65" spans="1:7" x14ac:dyDescent="0.3">
      <c r="A65" s="159"/>
      <c r="B65" s="140"/>
      <c r="C65" s="126"/>
      <c r="D65" s="160"/>
      <c r="E65" s="160"/>
      <c r="F65" s="160"/>
      <c r="G65" s="160"/>
    </row>
    <row r="66" spans="1:7" x14ac:dyDescent="0.3">
      <c r="A66" s="159"/>
      <c r="B66" s="140"/>
      <c r="C66" s="126"/>
      <c r="D66" s="160"/>
      <c r="E66" s="160"/>
      <c r="F66" s="160"/>
      <c r="G66" s="160"/>
    </row>
    <row r="67" spans="1:7" x14ac:dyDescent="0.3">
      <c r="A67" s="159"/>
      <c r="B67" s="140"/>
      <c r="C67" s="126"/>
      <c r="D67" s="160"/>
      <c r="E67" s="160"/>
      <c r="F67" s="160"/>
      <c r="G67" s="160"/>
    </row>
    <row r="68" spans="1:7" x14ac:dyDescent="0.3">
      <c r="A68" s="159"/>
      <c r="B68" s="140"/>
      <c r="C68" s="126"/>
      <c r="D68" s="160"/>
      <c r="E68" s="160"/>
      <c r="F68" s="160"/>
      <c r="G68" s="160"/>
    </row>
    <row r="69" spans="1:7" x14ac:dyDescent="0.3">
      <c r="A69" s="159"/>
      <c r="B69" s="140"/>
      <c r="C69" s="126"/>
      <c r="D69" s="160"/>
      <c r="E69" s="160"/>
      <c r="F69" s="160"/>
      <c r="G69" s="160"/>
    </row>
    <row r="70" spans="1:7" x14ac:dyDescent="0.3">
      <c r="A70" s="159"/>
      <c r="B70" s="140"/>
      <c r="C70" s="126"/>
      <c r="D70" s="160"/>
      <c r="E70" s="160"/>
      <c r="F70" s="160"/>
      <c r="G70" s="160"/>
    </row>
    <row r="71" spans="1:7" x14ac:dyDescent="0.3">
      <c r="A71" s="159"/>
      <c r="B71" s="140"/>
      <c r="C71" s="126"/>
      <c r="D71" s="160"/>
      <c r="E71" s="160"/>
      <c r="F71" s="160"/>
      <c r="G71" s="160"/>
    </row>
    <row r="72" spans="1:7" x14ac:dyDescent="0.3">
      <c r="A72" s="159"/>
      <c r="B72" s="140"/>
      <c r="C72" s="126"/>
      <c r="D72" s="160"/>
      <c r="E72" s="160"/>
      <c r="F72" s="160"/>
      <c r="G72" s="160"/>
    </row>
    <row r="73" spans="1:7" x14ac:dyDescent="0.3">
      <c r="A73" s="159"/>
      <c r="B73" s="140"/>
      <c r="C73" s="126"/>
      <c r="D73" s="160"/>
      <c r="E73" s="160"/>
      <c r="F73" s="160"/>
      <c r="G73" s="160"/>
    </row>
    <row r="74" spans="1:7" x14ac:dyDescent="0.3">
      <c r="A74" s="159"/>
      <c r="B74" s="140"/>
      <c r="C74" s="126"/>
      <c r="D74" s="160"/>
      <c r="E74" s="160"/>
      <c r="F74" s="160"/>
      <c r="G74" s="160"/>
    </row>
    <row r="75" spans="1:7" x14ac:dyDescent="0.3">
      <c r="A75" s="159"/>
      <c r="B75" s="140"/>
      <c r="C75" s="126"/>
      <c r="D75" s="160"/>
      <c r="E75" s="160"/>
      <c r="F75" s="160"/>
      <c r="G75" s="160"/>
    </row>
    <row r="76" spans="1:7" x14ac:dyDescent="0.3">
      <c r="A76" s="159"/>
      <c r="B76" s="140"/>
      <c r="C76" s="126"/>
      <c r="D76" s="160"/>
      <c r="E76" s="160"/>
      <c r="F76" s="160"/>
      <c r="G76" s="160"/>
    </row>
    <row r="77" spans="1:7" x14ac:dyDescent="0.3">
      <c r="A77" s="159"/>
      <c r="B77" s="140"/>
      <c r="C77" s="126"/>
      <c r="D77" s="160"/>
      <c r="E77" s="160"/>
      <c r="F77" s="160"/>
      <c r="G77" s="160"/>
    </row>
    <row r="78" spans="1:7" x14ac:dyDescent="0.3">
      <c r="A78" s="159"/>
      <c r="B78" s="140"/>
      <c r="C78" s="126"/>
      <c r="D78" s="160"/>
      <c r="E78" s="160"/>
      <c r="F78" s="160"/>
      <c r="G78" s="160"/>
    </row>
    <row r="79" spans="1:7" x14ac:dyDescent="0.3">
      <c r="A79" s="159"/>
      <c r="B79" s="140"/>
      <c r="C79" s="126"/>
      <c r="D79" s="160"/>
      <c r="E79" s="160"/>
      <c r="F79" s="160"/>
      <c r="G79" s="160"/>
    </row>
    <row r="80" spans="1:7" x14ac:dyDescent="0.3">
      <c r="A80" s="159"/>
      <c r="B80" s="140"/>
      <c r="C80" s="126"/>
      <c r="D80" s="160"/>
      <c r="E80" s="160"/>
      <c r="F80" s="160"/>
      <c r="G80" s="160"/>
    </row>
    <row r="81" spans="1:7" x14ac:dyDescent="0.3">
      <c r="A81" s="159"/>
      <c r="B81" s="140"/>
      <c r="C81" s="126"/>
      <c r="D81" s="160"/>
      <c r="E81" s="160"/>
      <c r="F81" s="160"/>
      <c r="G81" s="160"/>
    </row>
    <row r="82" spans="1:7" x14ac:dyDescent="0.3">
      <c r="A82" s="159"/>
      <c r="B82" s="140"/>
      <c r="C82" s="126"/>
      <c r="D82" s="160"/>
      <c r="E82" s="160"/>
      <c r="F82" s="160"/>
      <c r="G82" s="160"/>
    </row>
    <row r="83" spans="1:7" x14ac:dyDescent="0.3">
      <c r="A83" s="159"/>
      <c r="B83" s="140"/>
      <c r="C83" s="126"/>
      <c r="D83" s="160"/>
      <c r="E83" s="160"/>
      <c r="F83" s="160"/>
      <c r="G83" s="160"/>
    </row>
    <row r="84" spans="1:7" x14ac:dyDescent="0.3">
      <c r="A84" s="159"/>
      <c r="B84" s="140"/>
      <c r="C84" s="126"/>
      <c r="D84" s="160"/>
      <c r="E84" s="160"/>
      <c r="F84" s="160"/>
      <c r="G84" s="160"/>
    </row>
    <row r="85" spans="1:7" x14ac:dyDescent="0.3">
      <c r="A85" s="159"/>
      <c r="B85" s="140"/>
      <c r="C85" s="126"/>
      <c r="D85" s="160"/>
      <c r="E85" s="160"/>
      <c r="F85" s="160"/>
      <c r="G85" s="160"/>
    </row>
    <row r="86" spans="1:7" x14ac:dyDescent="0.3">
      <c r="A86" s="159"/>
      <c r="B86" s="140"/>
      <c r="C86" s="126"/>
      <c r="D86" s="160"/>
      <c r="E86" s="160"/>
      <c r="F86" s="160"/>
      <c r="G86" s="160"/>
    </row>
    <row r="87" spans="1:7" x14ac:dyDescent="0.3">
      <c r="A87" s="159"/>
      <c r="B87" s="140"/>
      <c r="C87" s="126"/>
      <c r="D87" s="160"/>
      <c r="E87" s="160"/>
      <c r="F87" s="160"/>
      <c r="G87" s="160"/>
    </row>
    <row r="88" spans="1:7" x14ac:dyDescent="0.3">
      <c r="A88" s="159"/>
      <c r="B88" s="140"/>
      <c r="C88" s="126"/>
      <c r="D88" s="160"/>
      <c r="E88" s="160"/>
      <c r="F88" s="160"/>
      <c r="G88" s="160"/>
    </row>
    <row r="89" spans="1:7" x14ac:dyDescent="0.3">
      <c r="A89" s="159"/>
      <c r="B89" s="140"/>
      <c r="C89" s="126"/>
      <c r="D89" s="160"/>
      <c r="E89" s="160"/>
      <c r="F89" s="160"/>
      <c r="G89" s="160"/>
    </row>
    <row r="90" spans="1:7" x14ac:dyDescent="0.3">
      <c r="A90" s="159"/>
      <c r="B90" s="140"/>
      <c r="C90" s="126"/>
      <c r="D90" s="160"/>
      <c r="E90" s="160"/>
      <c r="F90" s="160"/>
      <c r="G90" s="160"/>
    </row>
    <row r="91" spans="1:7" x14ac:dyDescent="0.3">
      <c r="A91" s="159"/>
      <c r="B91" s="140"/>
      <c r="C91" s="126"/>
      <c r="D91" s="160"/>
      <c r="E91" s="160"/>
      <c r="F91" s="160"/>
      <c r="G91" s="160"/>
    </row>
    <row r="92" spans="1:7" x14ac:dyDescent="0.3">
      <c r="A92" s="159"/>
      <c r="B92" s="140"/>
      <c r="C92" s="126"/>
      <c r="D92" s="160"/>
      <c r="E92" s="160"/>
      <c r="F92" s="160"/>
      <c r="G92" s="160"/>
    </row>
    <row r="93" spans="1:7" x14ac:dyDescent="0.3">
      <c r="A93" s="159"/>
      <c r="B93" s="140"/>
      <c r="C93" s="126"/>
      <c r="D93" s="160"/>
      <c r="E93" s="160"/>
      <c r="F93" s="160"/>
      <c r="G93" s="160"/>
    </row>
    <row r="94" spans="1:7" x14ac:dyDescent="0.3">
      <c r="A94" s="159"/>
      <c r="B94" s="140"/>
      <c r="C94" s="126"/>
      <c r="D94" s="160"/>
      <c r="E94" s="160"/>
      <c r="F94" s="160"/>
      <c r="G94" s="160"/>
    </row>
    <row r="95" spans="1:7" x14ac:dyDescent="0.3">
      <c r="A95" s="159"/>
      <c r="B95" s="140"/>
      <c r="C95" s="126"/>
      <c r="D95" s="160"/>
      <c r="E95" s="160"/>
      <c r="F95" s="160"/>
      <c r="G95" s="160"/>
    </row>
    <row r="96" spans="1:7" x14ac:dyDescent="0.3">
      <c r="A96" s="159"/>
      <c r="B96" s="140"/>
      <c r="C96" s="126"/>
      <c r="D96" s="160"/>
      <c r="E96" s="160"/>
      <c r="F96" s="160"/>
      <c r="G96" s="160"/>
    </row>
    <row r="97" spans="1:7" x14ac:dyDescent="0.3">
      <c r="A97" s="159"/>
      <c r="B97" s="140"/>
      <c r="C97" s="126"/>
      <c r="D97" s="160"/>
      <c r="E97" s="160"/>
      <c r="F97" s="160"/>
      <c r="G97" s="160"/>
    </row>
    <row r="98" spans="1:7" x14ac:dyDescent="0.3">
      <c r="A98" s="159"/>
      <c r="B98" s="140"/>
      <c r="C98" s="126"/>
      <c r="D98" s="160"/>
      <c r="E98" s="160"/>
      <c r="F98" s="160"/>
      <c r="G98" s="160"/>
    </row>
    <row r="99" spans="1:7" x14ac:dyDescent="0.3">
      <c r="A99" s="159"/>
      <c r="B99" s="140"/>
      <c r="C99" s="126"/>
      <c r="D99" s="160"/>
      <c r="E99" s="160"/>
      <c r="F99" s="160"/>
      <c r="G99" s="160"/>
    </row>
    <row r="100" spans="1:7" x14ac:dyDescent="0.3">
      <c r="A100" s="159"/>
      <c r="B100" s="140"/>
      <c r="C100" s="126"/>
      <c r="D100" s="160"/>
      <c r="E100" s="160"/>
      <c r="F100" s="160"/>
      <c r="G100" s="160"/>
    </row>
    <row r="101" spans="1:7" x14ac:dyDescent="0.3">
      <c r="A101" s="159"/>
      <c r="B101" s="140"/>
      <c r="C101" s="126"/>
      <c r="D101" s="160"/>
      <c r="E101" s="160"/>
      <c r="F101" s="160"/>
      <c r="G101" s="160"/>
    </row>
    <row r="102" spans="1:7" x14ac:dyDescent="0.3">
      <c r="A102" s="159"/>
      <c r="B102" s="140"/>
      <c r="C102" s="126"/>
      <c r="D102" s="160"/>
      <c r="E102" s="160"/>
      <c r="F102" s="160"/>
      <c r="G102" s="160"/>
    </row>
    <row r="103" spans="1:7" x14ac:dyDescent="0.3">
      <c r="A103" s="159"/>
      <c r="B103" s="140"/>
      <c r="C103" s="126"/>
      <c r="D103" s="160"/>
      <c r="E103" s="160"/>
      <c r="F103" s="160"/>
      <c r="G103" s="160"/>
    </row>
    <row r="104" spans="1:7" x14ac:dyDescent="0.3">
      <c r="A104" s="159"/>
      <c r="B104" s="140"/>
      <c r="C104" s="126"/>
      <c r="D104" s="160"/>
      <c r="E104" s="160"/>
      <c r="F104" s="160"/>
      <c r="G104" s="160"/>
    </row>
    <row r="105" spans="1:7" x14ac:dyDescent="0.3">
      <c r="A105" s="159"/>
      <c r="B105" s="140"/>
      <c r="C105" s="126"/>
      <c r="D105" s="160"/>
      <c r="E105" s="160"/>
      <c r="F105" s="160"/>
      <c r="G105" s="160"/>
    </row>
    <row r="106" spans="1:7" x14ac:dyDescent="0.3">
      <c r="A106" s="159"/>
      <c r="B106" s="140"/>
      <c r="C106" s="126"/>
      <c r="D106" s="160"/>
      <c r="E106" s="160"/>
      <c r="F106" s="160"/>
      <c r="G106" s="160"/>
    </row>
    <row r="107" spans="1:7" x14ac:dyDescent="0.3">
      <c r="A107" s="159"/>
      <c r="B107" s="140"/>
      <c r="C107" s="126"/>
      <c r="D107" s="160"/>
      <c r="E107" s="160"/>
      <c r="F107" s="160"/>
      <c r="G107" s="160"/>
    </row>
    <row r="108" spans="1:7" x14ac:dyDescent="0.3">
      <c r="A108" s="159"/>
      <c r="B108" s="140"/>
      <c r="C108" s="126"/>
      <c r="D108" s="160"/>
      <c r="E108" s="160"/>
      <c r="F108" s="160"/>
      <c r="G108" s="160"/>
    </row>
    <row r="109" spans="1:7" x14ac:dyDescent="0.3">
      <c r="A109" s="159"/>
      <c r="B109" s="140"/>
      <c r="C109" s="126"/>
      <c r="D109" s="160"/>
      <c r="E109" s="160"/>
      <c r="F109" s="160"/>
      <c r="G109" s="160"/>
    </row>
    <row r="110" spans="1:7" x14ac:dyDescent="0.3">
      <c r="A110" s="159"/>
      <c r="B110" s="140"/>
      <c r="C110" s="126"/>
      <c r="D110" s="160"/>
      <c r="E110" s="160"/>
      <c r="F110" s="160"/>
      <c r="G110" s="160"/>
    </row>
    <row r="111" spans="1:7" x14ac:dyDescent="0.3">
      <c r="A111" s="159"/>
      <c r="B111" s="140"/>
      <c r="C111" s="126"/>
      <c r="D111" s="160"/>
      <c r="E111" s="160"/>
      <c r="F111" s="160"/>
      <c r="G111" s="160"/>
    </row>
    <row r="112" spans="1:7" x14ac:dyDescent="0.3">
      <c r="A112" s="159"/>
      <c r="B112" s="140"/>
      <c r="C112" s="126"/>
      <c r="D112" s="160"/>
      <c r="E112" s="160"/>
      <c r="F112" s="160"/>
      <c r="G112" s="160"/>
    </row>
    <row r="113" spans="1:7" x14ac:dyDescent="0.3">
      <c r="A113" s="159"/>
      <c r="B113" s="140"/>
      <c r="C113" s="126"/>
      <c r="D113" s="160"/>
      <c r="E113" s="160"/>
      <c r="F113" s="160"/>
      <c r="G113" s="160"/>
    </row>
    <row r="114" spans="1:7" x14ac:dyDescent="0.3">
      <c r="A114" s="159"/>
      <c r="B114" s="140"/>
      <c r="C114" s="126"/>
      <c r="D114" s="160"/>
      <c r="E114" s="160"/>
      <c r="F114" s="160"/>
      <c r="G114" s="160"/>
    </row>
    <row r="115" spans="1:7" x14ac:dyDescent="0.3">
      <c r="A115" s="159"/>
      <c r="B115" s="140"/>
      <c r="C115" s="126"/>
      <c r="D115" s="160"/>
      <c r="E115" s="160"/>
      <c r="F115" s="160"/>
      <c r="G115" s="160"/>
    </row>
    <row r="116" spans="1:7" x14ac:dyDescent="0.3">
      <c r="A116" s="159"/>
      <c r="B116" s="140"/>
      <c r="C116" s="126"/>
      <c r="D116" s="160"/>
      <c r="E116" s="160"/>
      <c r="F116" s="160"/>
      <c r="G116" s="160"/>
    </row>
    <row r="117" spans="1:7" x14ac:dyDescent="0.3">
      <c r="A117" s="159"/>
      <c r="B117" s="140"/>
      <c r="C117" s="126"/>
      <c r="D117" s="160"/>
      <c r="E117" s="160"/>
      <c r="F117" s="160"/>
      <c r="G117" s="160"/>
    </row>
    <row r="118" spans="1:7" x14ac:dyDescent="0.3">
      <c r="A118" s="159"/>
      <c r="B118" s="140"/>
      <c r="C118" s="126"/>
      <c r="D118" s="160"/>
      <c r="E118" s="160"/>
      <c r="F118" s="160"/>
      <c r="G118" s="160"/>
    </row>
    <row r="119" spans="1:7" x14ac:dyDescent="0.3">
      <c r="A119" s="159"/>
      <c r="B119" s="140"/>
      <c r="C119" s="126"/>
      <c r="D119" s="160"/>
      <c r="E119" s="160"/>
      <c r="F119" s="160"/>
      <c r="G119" s="160"/>
    </row>
    <row r="120" spans="1:7" x14ac:dyDescent="0.3">
      <c r="A120" s="159"/>
      <c r="B120" s="140"/>
      <c r="C120" s="126"/>
      <c r="D120" s="160"/>
      <c r="E120" s="160"/>
      <c r="F120" s="160"/>
      <c r="G120" s="160"/>
    </row>
    <row r="121" spans="1:7" x14ac:dyDescent="0.3">
      <c r="A121" s="159"/>
      <c r="B121" s="140"/>
      <c r="C121" s="126"/>
      <c r="D121" s="160"/>
      <c r="E121" s="160"/>
      <c r="F121" s="160"/>
      <c r="G121" s="160"/>
    </row>
    <row r="122" spans="1:7" x14ac:dyDescent="0.3">
      <c r="A122" s="159"/>
      <c r="B122" s="140"/>
      <c r="C122" s="126"/>
      <c r="D122" s="160"/>
      <c r="E122" s="160"/>
      <c r="F122" s="160"/>
      <c r="G122" s="160"/>
    </row>
    <row r="123" spans="1:7" x14ac:dyDescent="0.3">
      <c r="A123" s="159"/>
      <c r="B123" s="140"/>
      <c r="C123" s="126"/>
      <c r="D123" s="160"/>
      <c r="E123" s="160"/>
      <c r="F123" s="160"/>
      <c r="G123" s="160"/>
    </row>
    <row r="124" spans="1:7" x14ac:dyDescent="0.3">
      <c r="A124" s="159"/>
      <c r="B124" s="140"/>
      <c r="C124" s="126"/>
      <c r="D124" s="160"/>
      <c r="E124" s="160"/>
      <c r="F124" s="160"/>
      <c r="G124" s="160"/>
    </row>
    <row r="125" spans="1:7" x14ac:dyDescent="0.3">
      <c r="A125" s="159"/>
      <c r="B125" s="140"/>
      <c r="C125" s="126"/>
      <c r="D125" s="160"/>
      <c r="E125" s="160"/>
      <c r="F125" s="160"/>
      <c r="G125" s="160"/>
    </row>
    <row r="126" spans="1:7" x14ac:dyDescent="0.3">
      <c r="A126" s="159"/>
      <c r="B126" s="140"/>
      <c r="C126" s="126"/>
      <c r="D126" s="160"/>
      <c r="E126" s="160"/>
      <c r="F126" s="160"/>
      <c r="G126" s="160"/>
    </row>
    <row r="127" spans="1:7" x14ac:dyDescent="0.3">
      <c r="A127" s="159"/>
      <c r="B127" s="140"/>
      <c r="C127" s="126"/>
      <c r="D127" s="160"/>
      <c r="E127" s="160"/>
      <c r="F127" s="160"/>
      <c r="G127" s="160"/>
    </row>
    <row r="128" spans="1:7" x14ac:dyDescent="0.3">
      <c r="A128" s="159"/>
      <c r="B128" s="140"/>
      <c r="C128" s="126"/>
      <c r="D128" s="160"/>
      <c r="E128" s="160"/>
      <c r="F128" s="160"/>
      <c r="G128" s="160"/>
    </row>
    <row r="129" spans="1:7" x14ac:dyDescent="0.3">
      <c r="A129" s="159"/>
      <c r="B129" s="140"/>
      <c r="C129" s="126"/>
      <c r="D129" s="160"/>
      <c r="E129" s="160"/>
      <c r="F129" s="160"/>
      <c r="G129" s="160"/>
    </row>
    <row r="130" spans="1:7" x14ac:dyDescent="0.3">
      <c r="A130" s="159"/>
      <c r="B130" s="140"/>
      <c r="C130" s="126"/>
      <c r="D130" s="160"/>
      <c r="E130" s="160"/>
      <c r="F130" s="160"/>
      <c r="G130" s="160"/>
    </row>
    <row r="131" spans="1:7" x14ac:dyDescent="0.3">
      <c r="A131" s="159"/>
      <c r="B131" s="140"/>
      <c r="C131" s="126"/>
      <c r="D131" s="160"/>
      <c r="E131" s="160"/>
      <c r="F131" s="160"/>
      <c r="G131" s="160"/>
    </row>
    <row r="132" spans="1:7" x14ac:dyDescent="0.3">
      <c r="A132" s="159"/>
      <c r="B132" s="140"/>
      <c r="C132" s="126"/>
      <c r="D132" s="160"/>
      <c r="E132" s="160"/>
      <c r="F132" s="160"/>
      <c r="G132" s="160"/>
    </row>
    <row r="133" spans="1:7" x14ac:dyDescent="0.3">
      <c r="A133" s="159"/>
      <c r="B133" s="140"/>
      <c r="C133" s="126"/>
      <c r="D133" s="160"/>
      <c r="E133" s="160"/>
      <c r="F133" s="160"/>
      <c r="G133" s="160"/>
    </row>
    <row r="134" spans="1:7" x14ac:dyDescent="0.3">
      <c r="A134" s="159"/>
      <c r="B134" s="140"/>
      <c r="C134" s="126"/>
      <c r="D134" s="160"/>
      <c r="E134" s="160"/>
      <c r="F134" s="160"/>
      <c r="G134" s="160"/>
    </row>
    <row r="135" spans="1:7" x14ac:dyDescent="0.3">
      <c r="A135" s="159"/>
      <c r="B135" s="140"/>
      <c r="C135" s="126"/>
      <c r="D135" s="160"/>
      <c r="E135" s="160"/>
      <c r="F135" s="160"/>
      <c r="G135" s="160"/>
    </row>
    <row r="136" spans="1:7" x14ac:dyDescent="0.3">
      <c r="A136" s="159"/>
      <c r="B136" s="140"/>
      <c r="C136" s="126"/>
      <c r="D136" s="160"/>
      <c r="E136" s="160"/>
      <c r="F136" s="160"/>
      <c r="G136" s="160"/>
    </row>
  </sheetData>
  <pageMargins left="0.7" right="0.7" top="0.75" bottom="0.75" header="0.3" footer="0.3"/>
  <pageSetup paperSize="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817FA-71BA-4DCE-8A3F-3D3C6B768821}">
  <dimension ref="A1:T133"/>
  <sheetViews>
    <sheetView workbookViewId="0">
      <selection activeCell="B4" sqref="B4"/>
    </sheetView>
  </sheetViews>
  <sheetFormatPr defaultRowHeight="14.4" x14ac:dyDescent="0.3"/>
  <cols>
    <col min="1" max="1" width="9.109375" style="117" customWidth="1"/>
    <col min="2" max="2" width="7.88671875" style="117" customWidth="1"/>
    <col min="3" max="3" width="14.6640625" style="117" customWidth="1"/>
    <col min="4" max="4" width="14.33203125" style="117" customWidth="1"/>
    <col min="5" max="6" width="14.6640625" style="117" customWidth="1"/>
    <col min="7" max="7" width="14.6640625" style="130" customWidth="1"/>
    <col min="8" max="11" width="9.109375" style="117" bestFit="1" customWidth="1"/>
    <col min="12" max="12" width="9.109375" style="79" bestFit="1" customWidth="1"/>
    <col min="13" max="13" width="7.88671875" style="79" customWidth="1"/>
    <col min="14" max="14" width="14.6640625" style="79" customWidth="1"/>
    <col min="15" max="15" width="14.33203125" style="79" customWidth="1"/>
    <col min="16" max="17" width="14.6640625" style="79" customWidth="1"/>
    <col min="18" max="18" width="14.6640625" style="99" customWidth="1"/>
    <col min="19" max="21" width="9.109375" style="117" bestFit="1" customWidth="1"/>
    <col min="22" max="22" width="17.6640625" style="117" customWidth="1"/>
    <col min="23" max="257" width="9.109375" style="117" bestFit="1" customWidth="1"/>
    <col min="258" max="258" width="7.88671875" style="117" customWidth="1"/>
    <col min="259" max="259" width="14.6640625" style="117" customWidth="1"/>
    <col min="260" max="260" width="14.33203125" style="117" customWidth="1"/>
    <col min="261" max="263" width="14.6640625" style="117" customWidth="1"/>
    <col min="264" max="268" width="9.109375" style="117" bestFit="1" customWidth="1"/>
    <col min="269" max="269" width="7.88671875" style="117" customWidth="1"/>
    <col min="270" max="270" width="14.6640625" style="117" customWidth="1"/>
    <col min="271" max="271" width="14.33203125" style="117" customWidth="1"/>
    <col min="272" max="274" width="14.6640625" style="117" customWidth="1"/>
    <col min="275" max="513" width="9.109375" style="117" bestFit="1" customWidth="1"/>
    <col min="514" max="514" width="7.88671875" style="117" customWidth="1"/>
    <col min="515" max="515" width="14.6640625" style="117" customWidth="1"/>
    <col min="516" max="516" width="14.33203125" style="117" customWidth="1"/>
    <col min="517" max="519" width="14.6640625" style="117" customWidth="1"/>
    <col min="520" max="524" width="9.109375" style="117" bestFit="1" customWidth="1"/>
    <col min="525" max="525" width="7.88671875" style="117" customWidth="1"/>
    <col min="526" max="526" width="14.6640625" style="117" customWidth="1"/>
    <col min="527" max="527" width="14.33203125" style="117" customWidth="1"/>
    <col min="528" max="530" width="14.6640625" style="117" customWidth="1"/>
    <col min="531" max="769" width="9.109375" style="117" bestFit="1" customWidth="1"/>
    <col min="770" max="770" width="7.88671875" style="117" customWidth="1"/>
    <col min="771" max="771" width="14.6640625" style="117" customWidth="1"/>
    <col min="772" max="772" width="14.33203125" style="117" customWidth="1"/>
    <col min="773" max="775" width="14.6640625" style="117" customWidth="1"/>
    <col min="776" max="780" width="9.109375" style="117" bestFit="1" customWidth="1"/>
    <col min="781" max="781" width="7.88671875" style="117" customWidth="1"/>
    <col min="782" max="782" width="14.6640625" style="117" customWidth="1"/>
    <col min="783" max="783" width="14.33203125" style="117" customWidth="1"/>
    <col min="784" max="786" width="14.6640625" style="117" customWidth="1"/>
    <col min="787" max="1025" width="9.109375" style="117" bestFit="1" customWidth="1"/>
    <col min="1026" max="1026" width="7.88671875" style="117" customWidth="1"/>
    <col min="1027" max="1027" width="14.6640625" style="117" customWidth="1"/>
    <col min="1028" max="1028" width="14.33203125" style="117" customWidth="1"/>
    <col min="1029" max="1031" width="14.6640625" style="117" customWidth="1"/>
    <col min="1032" max="1036" width="9.109375" style="117" bestFit="1" customWidth="1"/>
    <col min="1037" max="1037" width="7.88671875" style="117" customWidth="1"/>
    <col min="1038" max="1038" width="14.6640625" style="117" customWidth="1"/>
    <col min="1039" max="1039" width="14.33203125" style="117" customWidth="1"/>
    <col min="1040" max="1042" width="14.6640625" style="117" customWidth="1"/>
    <col min="1043" max="1281" width="9.109375" style="117" bestFit="1" customWidth="1"/>
    <col min="1282" max="1282" width="7.88671875" style="117" customWidth="1"/>
    <col min="1283" max="1283" width="14.6640625" style="117" customWidth="1"/>
    <col min="1284" max="1284" width="14.33203125" style="117" customWidth="1"/>
    <col min="1285" max="1287" width="14.6640625" style="117" customWidth="1"/>
    <col min="1288" max="1292" width="9.109375" style="117" bestFit="1" customWidth="1"/>
    <col min="1293" max="1293" width="7.88671875" style="117" customWidth="1"/>
    <col min="1294" max="1294" width="14.6640625" style="117" customWidth="1"/>
    <col min="1295" max="1295" width="14.33203125" style="117" customWidth="1"/>
    <col min="1296" max="1298" width="14.6640625" style="117" customWidth="1"/>
    <col min="1299" max="1537" width="9.109375" style="117" bestFit="1" customWidth="1"/>
    <col min="1538" max="1538" width="7.88671875" style="117" customWidth="1"/>
    <col min="1539" max="1539" width="14.6640625" style="117" customWidth="1"/>
    <col min="1540" max="1540" width="14.33203125" style="117" customWidth="1"/>
    <col min="1541" max="1543" width="14.6640625" style="117" customWidth="1"/>
    <col min="1544" max="1548" width="9.109375" style="117" bestFit="1" customWidth="1"/>
    <col min="1549" max="1549" width="7.88671875" style="117" customWidth="1"/>
    <col min="1550" max="1550" width="14.6640625" style="117" customWidth="1"/>
    <col min="1551" max="1551" width="14.33203125" style="117" customWidth="1"/>
    <col min="1552" max="1554" width="14.6640625" style="117" customWidth="1"/>
    <col min="1555" max="1793" width="9.109375" style="117" bestFit="1" customWidth="1"/>
    <col min="1794" max="1794" width="7.88671875" style="117" customWidth="1"/>
    <col min="1795" max="1795" width="14.6640625" style="117" customWidth="1"/>
    <col min="1796" max="1796" width="14.33203125" style="117" customWidth="1"/>
    <col min="1797" max="1799" width="14.6640625" style="117" customWidth="1"/>
    <col min="1800" max="1804" width="9.109375" style="117" bestFit="1" customWidth="1"/>
    <col min="1805" max="1805" width="7.88671875" style="117" customWidth="1"/>
    <col min="1806" max="1806" width="14.6640625" style="117" customWidth="1"/>
    <col min="1807" max="1807" width="14.33203125" style="117" customWidth="1"/>
    <col min="1808" max="1810" width="14.6640625" style="117" customWidth="1"/>
    <col min="1811" max="2049" width="9.109375" style="117" bestFit="1" customWidth="1"/>
    <col min="2050" max="2050" width="7.88671875" style="117" customWidth="1"/>
    <col min="2051" max="2051" width="14.6640625" style="117" customWidth="1"/>
    <col min="2052" max="2052" width="14.33203125" style="117" customWidth="1"/>
    <col min="2053" max="2055" width="14.6640625" style="117" customWidth="1"/>
    <col min="2056" max="2060" width="9.109375" style="117" bestFit="1" customWidth="1"/>
    <col min="2061" max="2061" width="7.88671875" style="117" customWidth="1"/>
    <col min="2062" max="2062" width="14.6640625" style="117" customWidth="1"/>
    <col min="2063" max="2063" width="14.33203125" style="117" customWidth="1"/>
    <col min="2064" max="2066" width="14.6640625" style="117" customWidth="1"/>
    <col min="2067" max="2305" width="9.109375" style="117" bestFit="1" customWidth="1"/>
    <col min="2306" max="2306" width="7.88671875" style="117" customWidth="1"/>
    <col min="2307" max="2307" width="14.6640625" style="117" customWidth="1"/>
    <col min="2308" max="2308" width="14.33203125" style="117" customWidth="1"/>
    <col min="2309" max="2311" width="14.6640625" style="117" customWidth="1"/>
    <col min="2312" max="2316" width="9.109375" style="117" bestFit="1" customWidth="1"/>
    <col min="2317" max="2317" width="7.88671875" style="117" customWidth="1"/>
    <col min="2318" max="2318" width="14.6640625" style="117" customWidth="1"/>
    <col min="2319" max="2319" width="14.33203125" style="117" customWidth="1"/>
    <col min="2320" max="2322" width="14.6640625" style="117" customWidth="1"/>
    <col min="2323" max="2561" width="9.109375" style="117" bestFit="1" customWidth="1"/>
    <col min="2562" max="2562" width="7.88671875" style="117" customWidth="1"/>
    <col min="2563" max="2563" width="14.6640625" style="117" customWidth="1"/>
    <col min="2564" max="2564" width="14.33203125" style="117" customWidth="1"/>
    <col min="2565" max="2567" width="14.6640625" style="117" customWidth="1"/>
    <col min="2568" max="2572" width="9.109375" style="117" bestFit="1" customWidth="1"/>
    <col min="2573" max="2573" width="7.88671875" style="117" customWidth="1"/>
    <col min="2574" max="2574" width="14.6640625" style="117" customWidth="1"/>
    <col min="2575" max="2575" width="14.33203125" style="117" customWidth="1"/>
    <col min="2576" max="2578" width="14.6640625" style="117" customWidth="1"/>
    <col min="2579" max="2817" width="9.109375" style="117" bestFit="1" customWidth="1"/>
    <col min="2818" max="2818" width="7.88671875" style="117" customWidth="1"/>
    <col min="2819" max="2819" width="14.6640625" style="117" customWidth="1"/>
    <col min="2820" max="2820" width="14.33203125" style="117" customWidth="1"/>
    <col min="2821" max="2823" width="14.6640625" style="117" customWidth="1"/>
    <col min="2824" max="2828" width="9.109375" style="117" bestFit="1" customWidth="1"/>
    <col min="2829" max="2829" width="7.88671875" style="117" customWidth="1"/>
    <col min="2830" max="2830" width="14.6640625" style="117" customWidth="1"/>
    <col min="2831" max="2831" width="14.33203125" style="117" customWidth="1"/>
    <col min="2832" max="2834" width="14.6640625" style="117" customWidth="1"/>
    <col min="2835" max="3073" width="9.109375" style="117" bestFit="1" customWidth="1"/>
    <col min="3074" max="3074" width="7.88671875" style="117" customWidth="1"/>
    <col min="3075" max="3075" width="14.6640625" style="117" customWidth="1"/>
    <col min="3076" max="3076" width="14.33203125" style="117" customWidth="1"/>
    <col min="3077" max="3079" width="14.6640625" style="117" customWidth="1"/>
    <col min="3080" max="3084" width="9.109375" style="117" bestFit="1" customWidth="1"/>
    <col min="3085" max="3085" width="7.88671875" style="117" customWidth="1"/>
    <col min="3086" max="3086" width="14.6640625" style="117" customWidth="1"/>
    <col min="3087" max="3087" width="14.33203125" style="117" customWidth="1"/>
    <col min="3088" max="3090" width="14.6640625" style="117" customWidth="1"/>
    <col min="3091" max="3329" width="9.109375" style="117" bestFit="1" customWidth="1"/>
    <col min="3330" max="3330" width="7.88671875" style="117" customWidth="1"/>
    <col min="3331" max="3331" width="14.6640625" style="117" customWidth="1"/>
    <col min="3332" max="3332" width="14.33203125" style="117" customWidth="1"/>
    <col min="3333" max="3335" width="14.6640625" style="117" customWidth="1"/>
    <col min="3336" max="3340" width="9.109375" style="117" bestFit="1" customWidth="1"/>
    <col min="3341" max="3341" width="7.88671875" style="117" customWidth="1"/>
    <col min="3342" max="3342" width="14.6640625" style="117" customWidth="1"/>
    <col min="3343" max="3343" width="14.33203125" style="117" customWidth="1"/>
    <col min="3344" max="3346" width="14.6640625" style="117" customWidth="1"/>
    <col min="3347" max="3585" width="9.109375" style="117" bestFit="1" customWidth="1"/>
    <col min="3586" max="3586" width="7.88671875" style="117" customWidth="1"/>
    <col min="3587" max="3587" width="14.6640625" style="117" customWidth="1"/>
    <col min="3588" max="3588" width="14.33203125" style="117" customWidth="1"/>
    <col min="3589" max="3591" width="14.6640625" style="117" customWidth="1"/>
    <col min="3592" max="3596" width="9.109375" style="117" bestFit="1" customWidth="1"/>
    <col min="3597" max="3597" width="7.88671875" style="117" customWidth="1"/>
    <col min="3598" max="3598" width="14.6640625" style="117" customWidth="1"/>
    <col min="3599" max="3599" width="14.33203125" style="117" customWidth="1"/>
    <col min="3600" max="3602" width="14.6640625" style="117" customWidth="1"/>
    <col min="3603" max="3841" width="9.109375" style="117" bestFit="1" customWidth="1"/>
    <col min="3842" max="3842" width="7.88671875" style="117" customWidth="1"/>
    <col min="3843" max="3843" width="14.6640625" style="117" customWidth="1"/>
    <col min="3844" max="3844" width="14.33203125" style="117" customWidth="1"/>
    <col min="3845" max="3847" width="14.6640625" style="117" customWidth="1"/>
    <col min="3848" max="3852" width="9.109375" style="117" bestFit="1" customWidth="1"/>
    <col min="3853" max="3853" width="7.88671875" style="117" customWidth="1"/>
    <col min="3854" max="3854" width="14.6640625" style="117" customWidth="1"/>
    <col min="3855" max="3855" width="14.33203125" style="117" customWidth="1"/>
    <col min="3856" max="3858" width="14.6640625" style="117" customWidth="1"/>
    <col min="3859" max="4097" width="9.109375" style="117" bestFit="1" customWidth="1"/>
    <col min="4098" max="4098" width="7.88671875" style="117" customWidth="1"/>
    <col min="4099" max="4099" width="14.6640625" style="117" customWidth="1"/>
    <col min="4100" max="4100" width="14.33203125" style="117" customWidth="1"/>
    <col min="4101" max="4103" width="14.6640625" style="117" customWidth="1"/>
    <col min="4104" max="4108" width="9.109375" style="117" bestFit="1" customWidth="1"/>
    <col min="4109" max="4109" width="7.88671875" style="117" customWidth="1"/>
    <col min="4110" max="4110" width="14.6640625" style="117" customWidth="1"/>
    <col min="4111" max="4111" width="14.33203125" style="117" customWidth="1"/>
    <col min="4112" max="4114" width="14.6640625" style="117" customWidth="1"/>
    <col min="4115" max="4353" width="9.109375" style="117" bestFit="1" customWidth="1"/>
    <col min="4354" max="4354" width="7.88671875" style="117" customWidth="1"/>
    <col min="4355" max="4355" width="14.6640625" style="117" customWidth="1"/>
    <col min="4356" max="4356" width="14.33203125" style="117" customWidth="1"/>
    <col min="4357" max="4359" width="14.6640625" style="117" customWidth="1"/>
    <col min="4360" max="4364" width="9.109375" style="117" bestFit="1" customWidth="1"/>
    <col min="4365" max="4365" width="7.88671875" style="117" customWidth="1"/>
    <col min="4366" max="4366" width="14.6640625" style="117" customWidth="1"/>
    <col min="4367" max="4367" width="14.33203125" style="117" customWidth="1"/>
    <col min="4368" max="4370" width="14.6640625" style="117" customWidth="1"/>
    <col min="4371" max="4609" width="9.109375" style="117" bestFit="1" customWidth="1"/>
    <col min="4610" max="4610" width="7.88671875" style="117" customWidth="1"/>
    <col min="4611" max="4611" width="14.6640625" style="117" customWidth="1"/>
    <col min="4612" max="4612" width="14.33203125" style="117" customWidth="1"/>
    <col min="4613" max="4615" width="14.6640625" style="117" customWidth="1"/>
    <col min="4616" max="4620" width="9.109375" style="117" bestFit="1" customWidth="1"/>
    <col min="4621" max="4621" width="7.88671875" style="117" customWidth="1"/>
    <col min="4622" max="4622" width="14.6640625" style="117" customWidth="1"/>
    <col min="4623" max="4623" width="14.33203125" style="117" customWidth="1"/>
    <col min="4624" max="4626" width="14.6640625" style="117" customWidth="1"/>
    <col min="4627" max="4865" width="9.109375" style="117" bestFit="1" customWidth="1"/>
    <col min="4866" max="4866" width="7.88671875" style="117" customWidth="1"/>
    <col min="4867" max="4867" width="14.6640625" style="117" customWidth="1"/>
    <col min="4868" max="4868" width="14.33203125" style="117" customWidth="1"/>
    <col min="4869" max="4871" width="14.6640625" style="117" customWidth="1"/>
    <col min="4872" max="4876" width="9.109375" style="117" bestFit="1" customWidth="1"/>
    <col min="4877" max="4877" width="7.88671875" style="117" customWidth="1"/>
    <col min="4878" max="4878" width="14.6640625" style="117" customWidth="1"/>
    <col min="4879" max="4879" width="14.33203125" style="117" customWidth="1"/>
    <col min="4880" max="4882" width="14.6640625" style="117" customWidth="1"/>
    <col min="4883" max="5121" width="9.109375" style="117" bestFit="1" customWidth="1"/>
    <col min="5122" max="5122" width="7.88671875" style="117" customWidth="1"/>
    <col min="5123" max="5123" width="14.6640625" style="117" customWidth="1"/>
    <col min="5124" max="5124" width="14.33203125" style="117" customWidth="1"/>
    <col min="5125" max="5127" width="14.6640625" style="117" customWidth="1"/>
    <col min="5128" max="5132" width="9.109375" style="117" bestFit="1" customWidth="1"/>
    <col min="5133" max="5133" width="7.88671875" style="117" customWidth="1"/>
    <col min="5134" max="5134" width="14.6640625" style="117" customWidth="1"/>
    <col min="5135" max="5135" width="14.33203125" style="117" customWidth="1"/>
    <col min="5136" max="5138" width="14.6640625" style="117" customWidth="1"/>
    <col min="5139" max="5377" width="9.109375" style="117" bestFit="1" customWidth="1"/>
    <col min="5378" max="5378" width="7.88671875" style="117" customWidth="1"/>
    <col min="5379" max="5379" width="14.6640625" style="117" customWidth="1"/>
    <col min="5380" max="5380" width="14.33203125" style="117" customWidth="1"/>
    <col min="5381" max="5383" width="14.6640625" style="117" customWidth="1"/>
    <col min="5384" max="5388" width="9.109375" style="117" bestFit="1" customWidth="1"/>
    <col min="5389" max="5389" width="7.88671875" style="117" customWidth="1"/>
    <col min="5390" max="5390" width="14.6640625" style="117" customWidth="1"/>
    <col min="5391" max="5391" width="14.33203125" style="117" customWidth="1"/>
    <col min="5392" max="5394" width="14.6640625" style="117" customWidth="1"/>
    <col min="5395" max="5633" width="9.109375" style="117" bestFit="1" customWidth="1"/>
    <col min="5634" max="5634" width="7.88671875" style="117" customWidth="1"/>
    <col min="5635" max="5635" width="14.6640625" style="117" customWidth="1"/>
    <col min="5636" max="5636" width="14.33203125" style="117" customWidth="1"/>
    <col min="5637" max="5639" width="14.6640625" style="117" customWidth="1"/>
    <col min="5640" max="5644" width="9.109375" style="117" bestFit="1" customWidth="1"/>
    <col min="5645" max="5645" width="7.88671875" style="117" customWidth="1"/>
    <col min="5646" max="5646" width="14.6640625" style="117" customWidth="1"/>
    <col min="5647" max="5647" width="14.33203125" style="117" customWidth="1"/>
    <col min="5648" max="5650" width="14.6640625" style="117" customWidth="1"/>
    <col min="5651" max="5889" width="9.109375" style="117" bestFit="1" customWidth="1"/>
    <col min="5890" max="5890" width="7.88671875" style="117" customWidth="1"/>
    <col min="5891" max="5891" width="14.6640625" style="117" customWidth="1"/>
    <col min="5892" max="5892" width="14.33203125" style="117" customWidth="1"/>
    <col min="5893" max="5895" width="14.6640625" style="117" customWidth="1"/>
    <col min="5896" max="5900" width="9.109375" style="117" bestFit="1" customWidth="1"/>
    <col min="5901" max="5901" width="7.88671875" style="117" customWidth="1"/>
    <col min="5902" max="5902" width="14.6640625" style="117" customWidth="1"/>
    <col min="5903" max="5903" width="14.33203125" style="117" customWidth="1"/>
    <col min="5904" max="5906" width="14.6640625" style="117" customWidth="1"/>
    <col min="5907" max="6145" width="9.109375" style="117" bestFit="1" customWidth="1"/>
    <col min="6146" max="6146" width="7.88671875" style="117" customWidth="1"/>
    <col min="6147" max="6147" width="14.6640625" style="117" customWidth="1"/>
    <col min="6148" max="6148" width="14.33203125" style="117" customWidth="1"/>
    <col min="6149" max="6151" width="14.6640625" style="117" customWidth="1"/>
    <col min="6152" max="6156" width="9.109375" style="117" bestFit="1" customWidth="1"/>
    <col min="6157" max="6157" width="7.88671875" style="117" customWidth="1"/>
    <col min="6158" max="6158" width="14.6640625" style="117" customWidth="1"/>
    <col min="6159" max="6159" width="14.33203125" style="117" customWidth="1"/>
    <col min="6160" max="6162" width="14.6640625" style="117" customWidth="1"/>
    <col min="6163" max="6401" width="9.109375" style="117" bestFit="1" customWidth="1"/>
    <col min="6402" max="6402" width="7.88671875" style="117" customWidth="1"/>
    <col min="6403" max="6403" width="14.6640625" style="117" customWidth="1"/>
    <col min="6404" max="6404" width="14.33203125" style="117" customWidth="1"/>
    <col min="6405" max="6407" width="14.6640625" style="117" customWidth="1"/>
    <col min="6408" max="6412" width="9.109375" style="117" bestFit="1" customWidth="1"/>
    <col min="6413" max="6413" width="7.88671875" style="117" customWidth="1"/>
    <col min="6414" max="6414" width="14.6640625" style="117" customWidth="1"/>
    <col min="6415" max="6415" width="14.33203125" style="117" customWidth="1"/>
    <col min="6416" max="6418" width="14.6640625" style="117" customWidth="1"/>
    <col min="6419" max="6657" width="9.109375" style="117" bestFit="1" customWidth="1"/>
    <col min="6658" max="6658" width="7.88671875" style="117" customWidth="1"/>
    <col min="6659" max="6659" width="14.6640625" style="117" customWidth="1"/>
    <col min="6660" max="6660" width="14.33203125" style="117" customWidth="1"/>
    <col min="6661" max="6663" width="14.6640625" style="117" customWidth="1"/>
    <col min="6664" max="6668" width="9.109375" style="117" bestFit="1" customWidth="1"/>
    <col min="6669" max="6669" width="7.88671875" style="117" customWidth="1"/>
    <col min="6670" max="6670" width="14.6640625" style="117" customWidth="1"/>
    <col min="6671" max="6671" width="14.33203125" style="117" customWidth="1"/>
    <col min="6672" max="6674" width="14.6640625" style="117" customWidth="1"/>
    <col min="6675" max="6913" width="9.109375" style="117" bestFit="1" customWidth="1"/>
    <col min="6914" max="6914" width="7.88671875" style="117" customWidth="1"/>
    <col min="6915" max="6915" width="14.6640625" style="117" customWidth="1"/>
    <col min="6916" max="6916" width="14.33203125" style="117" customWidth="1"/>
    <col min="6917" max="6919" width="14.6640625" style="117" customWidth="1"/>
    <col min="6920" max="6924" width="9.109375" style="117" bestFit="1" customWidth="1"/>
    <col min="6925" max="6925" width="7.88671875" style="117" customWidth="1"/>
    <col min="6926" max="6926" width="14.6640625" style="117" customWidth="1"/>
    <col min="6927" max="6927" width="14.33203125" style="117" customWidth="1"/>
    <col min="6928" max="6930" width="14.6640625" style="117" customWidth="1"/>
    <col min="6931" max="7169" width="9.109375" style="117" bestFit="1" customWidth="1"/>
    <col min="7170" max="7170" width="7.88671875" style="117" customWidth="1"/>
    <col min="7171" max="7171" width="14.6640625" style="117" customWidth="1"/>
    <col min="7172" max="7172" width="14.33203125" style="117" customWidth="1"/>
    <col min="7173" max="7175" width="14.6640625" style="117" customWidth="1"/>
    <col min="7176" max="7180" width="9.109375" style="117" bestFit="1" customWidth="1"/>
    <col min="7181" max="7181" width="7.88671875" style="117" customWidth="1"/>
    <col min="7182" max="7182" width="14.6640625" style="117" customWidth="1"/>
    <col min="7183" max="7183" width="14.33203125" style="117" customWidth="1"/>
    <col min="7184" max="7186" width="14.6640625" style="117" customWidth="1"/>
    <col min="7187" max="7425" width="9.109375" style="117" bestFit="1" customWidth="1"/>
    <col min="7426" max="7426" width="7.88671875" style="117" customWidth="1"/>
    <col min="7427" max="7427" width="14.6640625" style="117" customWidth="1"/>
    <col min="7428" max="7428" width="14.33203125" style="117" customWidth="1"/>
    <col min="7429" max="7431" width="14.6640625" style="117" customWidth="1"/>
    <col min="7432" max="7436" width="9.109375" style="117" bestFit="1" customWidth="1"/>
    <col min="7437" max="7437" width="7.88671875" style="117" customWidth="1"/>
    <col min="7438" max="7438" width="14.6640625" style="117" customWidth="1"/>
    <col min="7439" max="7439" width="14.33203125" style="117" customWidth="1"/>
    <col min="7440" max="7442" width="14.6640625" style="117" customWidth="1"/>
    <col min="7443" max="7681" width="9.109375" style="117" bestFit="1" customWidth="1"/>
    <col min="7682" max="7682" width="7.88671875" style="117" customWidth="1"/>
    <col min="7683" max="7683" width="14.6640625" style="117" customWidth="1"/>
    <col min="7684" max="7684" width="14.33203125" style="117" customWidth="1"/>
    <col min="7685" max="7687" width="14.6640625" style="117" customWidth="1"/>
    <col min="7688" max="7692" width="9.109375" style="117" bestFit="1" customWidth="1"/>
    <col min="7693" max="7693" width="7.88671875" style="117" customWidth="1"/>
    <col min="7694" max="7694" width="14.6640625" style="117" customWidth="1"/>
    <col min="7695" max="7695" width="14.33203125" style="117" customWidth="1"/>
    <col min="7696" max="7698" width="14.6640625" style="117" customWidth="1"/>
    <col min="7699" max="7937" width="9.109375" style="117" bestFit="1" customWidth="1"/>
    <col min="7938" max="7938" width="7.88671875" style="117" customWidth="1"/>
    <col min="7939" max="7939" width="14.6640625" style="117" customWidth="1"/>
    <col min="7940" max="7940" width="14.33203125" style="117" customWidth="1"/>
    <col min="7941" max="7943" width="14.6640625" style="117" customWidth="1"/>
    <col min="7944" max="7948" width="9.109375" style="117" bestFit="1" customWidth="1"/>
    <col min="7949" max="7949" width="7.88671875" style="117" customWidth="1"/>
    <col min="7950" max="7950" width="14.6640625" style="117" customWidth="1"/>
    <col min="7951" max="7951" width="14.33203125" style="117" customWidth="1"/>
    <col min="7952" max="7954" width="14.6640625" style="117" customWidth="1"/>
    <col min="7955" max="8193" width="9.109375" style="117" bestFit="1" customWidth="1"/>
    <col min="8194" max="8194" width="7.88671875" style="117" customWidth="1"/>
    <col min="8195" max="8195" width="14.6640625" style="117" customWidth="1"/>
    <col min="8196" max="8196" width="14.33203125" style="117" customWidth="1"/>
    <col min="8197" max="8199" width="14.6640625" style="117" customWidth="1"/>
    <col min="8200" max="8204" width="9.109375" style="117" bestFit="1" customWidth="1"/>
    <col min="8205" max="8205" width="7.88671875" style="117" customWidth="1"/>
    <col min="8206" max="8206" width="14.6640625" style="117" customWidth="1"/>
    <col min="8207" max="8207" width="14.33203125" style="117" customWidth="1"/>
    <col min="8208" max="8210" width="14.6640625" style="117" customWidth="1"/>
    <col min="8211" max="8449" width="9.109375" style="117" bestFit="1" customWidth="1"/>
    <col min="8450" max="8450" width="7.88671875" style="117" customWidth="1"/>
    <col min="8451" max="8451" width="14.6640625" style="117" customWidth="1"/>
    <col min="8452" max="8452" width="14.33203125" style="117" customWidth="1"/>
    <col min="8453" max="8455" width="14.6640625" style="117" customWidth="1"/>
    <col min="8456" max="8460" width="9.109375" style="117" bestFit="1" customWidth="1"/>
    <col min="8461" max="8461" width="7.88671875" style="117" customWidth="1"/>
    <col min="8462" max="8462" width="14.6640625" style="117" customWidth="1"/>
    <col min="8463" max="8463" width="14.33203125" style="117" customWidth="1"/>
    <col min="8464" max="8466" width="14.6640625" style="117" customWidth="1"/>
    <col min="8467" max="8705" width="9.109375" style="117" bestFit="1" customWidth="1"/>
    <col min="8706" max="8706" width="7.88671875" style="117" customWidth="1"/>
    <col min="8707" max="8707" width="14.6640625" style="117" customWidth="1"/>
    <col min="8708" max="8708" width="14.33203125" style="117" customWidth="1"/>
    <col min="8709" max="8711" width="14.6640625" style="117" customWidth="1"/>
    <col min="8712" max="8716" width="9.109375" style="117" bestFit="1" customWidth="1"/>
    <col min="8717" max="8717" width="7.88671875" style="117" customWidth="1"/>
    <col min="8718" max="8718" width="14.6640625" style="117" customWidth="1"/>
    <col min="8719" max="8719" width="14.33203125" style="117" customWidth="1"/>
    <col min="8720" max="8722" width="14.6640625" style="117" customWidth="1"/>
    <col min="8723" max="8961" width="9.109375" style="117" bestFit="1" customWidth="1"/>
    <col min="8962" max="8962" width="7.88671875" style="117" customWidth="1"/>
    <col min="8963" max="8963" width="14.6640625" style="117" customWidth="1"/>
    <col min="8964" max="8964" width="14.33203125" style="117" customWidth="1"/>
    <col min="8965" max="8967" width="14.6640625" style="117" customWidth="1"/>
    <col min="8968" max="8972" width="9.109375" style="117" bestFit="1" customWidth="1"/>
    <col min="8973" max="8973" width="7.88671875" style="117" customWidth="1"/>
    <col min="8974" max="8974" width="14.6640625" style="117" customWidth="1"/>
    <col min="8975" max="8975" width="14.33203125" style="117" customWidth="1"/>
    <col min="8976" max="8978" width="14.6640625" style="117" customWidth="1"/>
    <col min="8979" max="9217" width="9.109375" style="117" bestFit="1" customWidth="1"/>
    <col min="9218" max="9218" width="7.88671875" style="117" customWidth="1"/>
    <col min="9219" max="9219" width="14.6640625" style="117" customWidth="1"/>
    <col min="9220" max="9220" width="14.33203125" style="117" customWidth="1"/>
    <col min="9221" max="9223" width="14.6640625" style="117" customWidth="1"/>
    <col min="9224" max="9228" width="9.109375" style="117" bestFit="1" customWidth="1"/>
    <col min="9229" max="9229" width="7.88671875" style="117" customWidth="1"/>
    <col min="9230" max="9230" width="14.6640625" style="117" customWidth="1"/>
    <col min="9231" max="9231" width="14.33203125" style="117" customWidth="1"/>
    <col min="9232" max="9234" width="14.6640625" style="117" customWidth="1"/>
    <col min="9235" max="9473" width="9.109375" style="117" bestFit="1" customWidth="1"/>
    <col min="9474" max="9474" width="7.88671875" style="117" customWidth="1"/>
    <col min="9475" max="9475" width="14.6640625" style="117" customWidth="1"/>
    <col min="9476" max="9476" width="14.33203125" style="117" customWidth="1"/>
    <col min="9477" max="9479" width="14.6640625" style="117" customWidth="1"/>
    <col min="9480" max="9484" width="9.109375" style="117" bestFit="1" customWidth="1"/>
    <col min="9485" max="9485" width="7.88671875" style="117" customWidth="1"/>
    <col min="9486" max="9486" width="14.6640625" style="117" customWidth="1"/>
    <col min="9487" max="9487" width="14.33203125" style="117" customWidth="1"/>
    <col min="9488" max="9490" width="14.6640625" style="117" customWidth="1"/>
    <col min="9491" max="9729" width="9.109375" style="117" bestFit="1" customWidth="1"/>
    <col min="9730" max="9730" width="7.88671875" style="117" customWidth="1"/>
    <col min="9731" max="9731" width="14.6640625" style="117" customWidth="1"/>
    <col min="9732" max="9732" width="14.33203125" style="117" customWidth="1"/>
    <col min="9733" max="9735" width="14.6640625" style="117" customWidth="1"/>
    <col min="9736" max="9740" width="9.109375" style="117" bestFit="1" customWidth="1"/>
    <col min="9741" max="9741" width="7.88671875" style="117" customWidth="1"/>
    <col min="9742" max="9742" width="14.6640625" style="117" customWidth="1"/>
    <col min="9743" max="9743" width="14.33203125" style="117" customWidth="1"/>
    <col min="9744" max="9746" width="14.6640625" style="117" customWidth="1"/>
    <col min="9747" max="9985" width="9.109375" style="117" bestFit="1" customWidth="1"/>
    <col min="9986" max="9986" width="7.88671875" style="117" customWidth="1"/>
    <col min="9987" max="9987" width="14.6640625" style="117" customWidth="1"/>
    <col min="9988" max="9988" width="14.33203125" style="117" customWidth="1"/>
    <col min="9989" max="9991" width="14.6640625" style="117" customWidth="1"/>
    <col min="9992" max="9996" width="9.109375" style="117" bestFit="1" customWidth="1"/>
    <col min="9997" max="9997" width="7.88671875" style="117" customWidth="1"/>
    <col min="9998" max="9998" width="14.6640625" style="117" customWidth="1"/>
    <col min="9999" max="9999" width="14.33203125" style="117" customWidth="1"/>
    <col min="10000" max="10002" width="14.6640625" style="117" customWidth="1"/>
    <col min="10003" max="10241" width="9.109375" style="117" bestFit="1" customWidth="1"/>
    <col min="10242" max="10242" width="7.88671875" style="117" customWidth="1"/>
    <col min="10243" max="10243" width="14.6640625" style="117" customWidth="1"/>
    <col min="10244" max="10244" width="14.33203125" style="117" customWidth="1"/>
    <col min="10245" max="10247" width="14.6640625" style="117" customWidth="1"/>
    <col min="10248" max="10252" width="9.109375" style="117" bestFit="1" customWidth="1"/>
    <col min="10253" max="10253" width="7.88671875" style="117" customWidth="1"/>
    <col min="10254" max="10254" width="14.6640625" style="117" customWidth="1"/>
    <col min="10255" max="10255" width="14.33203125" style="117" customWidth="1"/>
    <col min="10256" max="10258" width="14.6640625" style="117" customWidth="1"/>
    <col min="10259" max="10497" width="9.109375" style="117" bestFit="1" customWidth="1"/>
    <col min="10498" max="10498" width="7.88671875" style="117" customWidth="1"/>
    <col min="10499" max="10499" width="14.6640625" style="117" customWidth="1"/>
    <col min="10500" max="10500" width="14.33203125" style="117" customWidth="1"/>
    <col min="10501" max="10503" width="14.6640625" style="117" customWidth="1"/>
    <col min="10504" max="10508" width="9.109375" style="117" bestFit="1" customWidth="1"/>
    <col min="10509" max="10509" width="7.88671875" style="117" customWidth="1"/>
    <col min="10510" max="10510" width="14.6640625" style="117" customWidth="1"/>
    <col min="10511" max="10511" width="14.33203125" style="117" customWidth="1"/>
    <col min="10512" max="10514" width="14.6640625" style="117" customWidth="1"/>
    <col min="10515" max="10753" width="9.109375" style="117" bestFit="1" customWidth="1"/>
    <col min="10754" max="10754" width="7.88671875" style="117" customWidth="1"/>
    <col min="10755" max="10755" width="14.6640625" style="117" customWidth="1"/>
    <col min="10756" max="10756" width="14.33203125" style="117" customWidth="1"/>
    <col min="10757" max="10759" width="14.6640625" style="117" customWidth="1"/>
    <col min="10760" max="10764" width="9.109375" style="117" bestFit="1" customWidth="1"/>
    <col min="10765" max="10765" width="7.88671875" style="117" customWidth="1"/>
    <col min="10766" max="10766" width="14.6640625" style="117" customWidth="1"/>
    <col min="10767" max="10767" width="14.33203125" style="117" customWidth="1"/>
    <col min="10768" max="10770" width="14.6640625" style="117" customWidth="1"/>
    <col min="10771" max="11009" width="9.109375" style="117" bestFit="1" customWidth="1"/>
    <col min="11010" max="11010" width="7.88671875" style="117" customWidth="1"/>
    <col min="11011" max="11011" width="14.6640625" style="117" customWidth="1"/>
    <col min="11012" max="11012" width="14.33203125" style="117" customWidth="1"/>
    <col min="11013" max="11015" width="14.6640625" style="117" customWidth="1"/>
    <col min="11016" max="11020" width="9.109375" style="117" bestFit="1" customWidth="1"/>
    <col min="11021" max="11021" width="7.88671875" style="117" customWidth="1"/>
    <col min="11022" max="11022" width="14.6640625" style="117" customWidth="1"/>
    <col min="11023" max="11023" width="14.33203125" style="117" customWidth="1"/>
    <col min="11024" max="11026" width="14.6640625" style="117" customWidth="1"/>
    <col min="11027" max="11265" width="9.109375" style="117" bestFit="1" customWidth="1"/>
    <col min="11266" max="11266" width="7.88671875" style="117" customWidth="1"/>
    <col min="11267" max="11267" width="14.6640625" style="117" customWidth="1"/>
    <col min="11268" max="11268" width="14.33203125" style="117" customWidth="1"/>
    <col min="11269" max="11271" width="14.6640625" style="117" customWidth="1"/>
    <col min="11272" max="11276" width="9.109375" style="117" bestFit="1" customWidth="1"/>
    <col min="11277" max="11277" width="7.88671875" style="117" customWidth="1"/>
    <col min="11278" max="11278" width="14.6640625" style="117" customWidth="1"/>
    <col min="11279" max="11279" width="14.33203125" style="117" customWidth="1"/>
    <col min="11280" max="11282" width="14.6640625" style="117" customWidth="1"/>
    <col min="11283" max="11521" width="9.109375" style="117" bestFit="1" customWidth="1"/>
    <col min="11522" max="11522" width="7.88671875" style="117" customWidth="1"/>
    <col min="11523" max="11523" width="14.6640625" style="117" customWidth="1"/>
    <col min="11524" max="11524" width="14.33203125" style="117" customWidth="1"/>
    <col min="11525" max="11527" width="14.6640625" style="117" customWidth="1"/>
    <col min="11528" max="11532" width="9.109375" style="117" bestFit="1" customWidth="1"/>
    <col min="11533" max="11533" width="7.88671875" style="117" customWidth="1"/>
    <col min="11534" max="11534" width="14.6640625" style="117" customWidth="1"/>
    <col min="11535" max="11535" width="14.33203125" style="117" customWidth="1"/>
    <col min="11536" max="11538" width="14.6640625" style="117" customWidth="1"/>
    <col min="11539" max="11777" width="9.109375" style="117" bestFit="1" customWidth="1"/>
    <col min="11778" max="11778" width="7.88671875" style="117" customWidth="1"/>
    <col min="11779" max="11779" width="14.6640625" style="117" customWidth="1"/>
    <col min="11780" max="11780" width="14.33203125" style="117" customWidth="1"/>
    <col min="11781" max="11783" width="14.6640625" style="117" customWidth="1"/>
    <col min="11784" max="11788" width="9.109375" style="117" bestFit="1" customWidth="1"/>
    <col min="11789" max="11789" width="7.88671875" style="117" customWidth="1"/>
    <col min="11790" max="11790" width="14.6640625" style="117" customWidth="1"/>
    <col min="11791" max="11791" width="14.33203125" style="117" customWidth="1"/>
    <col min="11792" max="11794" width="14.6640625" style="117" customWidth="1"/>
    <col min="11795" max="12033" width="9.109375" style="117" bestFit="1" customWidth="1"/>
    <col min="12034" max="12034" width="7.88671875" style="117" customWidth="1"/>
    <col min="12035" max="12035" width="14.6640625" style="117" customWidth="1"/>
    <col min="12036" max="12036" width="14.33203125" style="117" customWidth="1"/>
    <col min="12037" max="12039" width="14.6640625" style="117" customWidth="1"/>
    <col min="12040" max="12044" width="9.109375" style="117" bestFit="1" customWidth="1"/>
    <col min="12045" max="12045" width="7.88671875" style="117" customWidth="1"/>
    <col min="12046" max="12046" width="14.6640625" style="117" customWidth="1"/>
    <col min="12047" max="12047" width="14.33203125" style="117" customWidth="1"/>
    <col min="12048" max="12050" width="14.6640625" style="117" customWidth="1"/>
    <col min="12051" max="12289" width="9.109375" style="117" bestFit="1" customWidth="1"/>
    <col min="12290" max="12290" width="7.88671875" style="117" customWidth="1"/>
    <col min="12291" max="12291" width="14.6640625" style="117" customWidth="1"/>
    <col min="12292" max="12292" width="14.33203125" style="117" customWidth="1"/>
    <col min="12293" max="12295" width="14.6640625" style="117" customWidth="1"/>
    <col min="12296" max="12300" width="9.109375" style="117" bestFit="1" customWidth="1"/>
    <col min="12301" max="12301" width="7.88671875" style="117" customWidth="1"/>
    <col min="12302" max="12302" width="14.6640625" style="117" customWidth="1"/>
    <col min="12303" max="12303" width="14.33203125" style="117" customWidth="1"/>
    <col min="12304" max="12306" width="14.6640625" style="117" customWidth="1"/>
    <col min="12307" max="12545" width="9.109375" style="117" bestFit="1" customWidth="1"/>
    <col min="12546" max="12546" width="7.88671875" style="117" customWidth="1"/>
    <col min="12547" max="12547" width="14.6640625" style="117" customWidth="1"/>
    <col min="12548" max="12548" width="14.33203125" style="117" customWidth="1"/>
    <col min="12549" max="12551" width="14.6640625" style="117" customWidth="1"/>
    <col min="12552" max="12556" width="9.109375" style="117" bestFit="1" customWidth="1"/>
    <col min="12557" max="12557" width="7.88671875" style="117" customWidth="1"/>
    <col min="12558" max="12558" width="14.6640625" style="117" customWidth="1"/>
    <col min="12559" max="12559" width="14.33203125" style="117" customWidth="1"/>
    <col min="12560" max="12562" width="14.6640625" style="117" customWidth="1"/>
    <col min="12563" max="12801" width="9.109375" style="117" bestFit="1" customWidth="1"/>
    <col min="12802" max="12802" width="7.88671875" style="117" customWidth="1"/>
    <col min="12803" max="12803" width="14.6640625" style="117" customWidth="1"/>
    <col min="12804" max="12804" width="14.33203125" style="117" customWidth="1"/>
    <col min="12805" max="12807" width="14.6640625" style="117" customWidth="1"/>
    <col min="12808" max="12812" width="9.109375" style="117" bestFit="1" customWidth="1"/>
    <col min="12813" max="12813" width="7.88671875" style="117" customWidth="1"/>
    <col min="12814" max="12814" width="14.6640625" style="117" customWidth="1"/>
    <col min="12815" max="12815" width="14.33203125" style="117" customWidth="1"/>
    <col min="12816" max="12818" width="14.6640625" style="117" customWidth="1"/>
    <col min="12819" max="13057" width="9.109375" style="117" bestFit="1" customWidth="1"/>
    <col min="13058" max="13058" width="7.88671875" style="117" customWidth="1"/>
    <col min="13059" max="13059" width="14.6640625" style="117" customWidth="1"/>
    <col min="13060" max="13060" width="14.33203125" style="117" customWidth="1"/>
    <col min="13061" max="13063" width="14.6640625" style="117" customWidth="1"/>
    <col min="13064" max="13068" width="9.109375" style="117" bestFit="1" customWidth="1"/>
    <col min="13069" max="13069" width="7.88671875" style="117" customWidth="1"/>
    <col min="13070" max="13070" width="14.6640625" style="117" customWidth="1"/>
    <col min="13071" max="13071" width="14.33203125" style="117" customWidth="1"/>
    <col min="13072" max="13074" width="14.6640625" style="117" customWidth="1"/>
    <col min="13075" max="13313" width="9.109375" style="117" bestFit="1" customWidth="1"/>
    <col min="13314" max="13314" width="7.88671875" style="117" customWidth="1"/>
    <col min="13315" max="13315" width="14.6640625" style="117" customWidth="1"/>
    <col min="13316" max="13316" width="14.33203125" style="117" customWidth="1"/>
    <col min="13317" max="13319" width="14.6640625" style="117" customWidth="1"/>
    <col min="13320" max="13324" width="9.109375" style="117" bestFit="1" customWidth="1"/>
    <col min="13325" max="13325" width="7.88671875" style="117" customWidth="1"/>
    <col min="13326" max="13326" width="14.6640625" style="117" customWidth="1"/>
    <col min="13327" max="13327" width="14.33203125" style="117" customWidth="1"/>
    <col min="13328" max="13330" width="14.6640625" style="117" customWidth="1"/>
    <col min="13331" max="13569" width="9.109375" style="117" bestFit="1" customWidth="1"/>
    <col min="13570" max="13570" width="7.88671875" style="117" customWidth="1"/>
    <col min="13571" max="13571" width="14.6640625" style="117" customWidth="1"/>
    <col min="13572" max="13572" width="14.33203125" style="117" customWidth="1"/>
    <col min="13573" max="13575" width="14.6640625" style="117" customWidth="1"/>
    <col min="13576" max="13580" width="9.109375" style="117" bestFit="1" customWidth="1"/>
    <col min="13581" max="13581" width="7.88671875" style="117" customWidth="1"/>
    <col min="13582" max="13582" width="14.6640625" style="117" customWidth="1"/>
    <col min="13583" max="13583" width="14.33203125" style="117" customWidth="1"/>
    <col min="13584" max="13586" width="14.6640625" style="117" customWidth="1"/>
    <col min="13587" max="13825" width="9.109375" style="117" bestFit="1" customWidth="1"/>
    <col min="13826" max="13826" width="7.88671875" style="117" customWidth="1"/>
    <col min="13827" max="13827" width="14.6640625" style="117" customWidth="1"/>
    <col min="13828" max="13828" width="14.33203125" style="117" customWidth="1"/>
    <col min="13829" max="13831" width="14.6640625" style="117" customWidth="1"/>
    <col min="13832" max="13836" width="9.109375" style="117" bestFit="1" customWidth="1"/>
    <col min="13837" max="13837" width="7.88671875" style="117" customWidth="1"/>
    <col min="13838" max="13838" width="14.6640625" style="117" customWidth="1"/>
    <col min="13839" max="13839" width="14.33203125" style="117" customWidth="1"/>
    <col min="13840" max="13842" width="14.6640625" style="117" customWidth="1"/>
    <col min="13843" max="14081" width="9.109375" style="117" bestFit="1" customWidth="1"/>
    <col min="14082" max="14082" width="7.88671875" style="117" customWidth="1"/>
    <col min="14083" max="14083" width="14.6640625" style="117" customWidth="1"/>
    <col min="14084" max="14084" width="14.33203125" style="117" customWidth="1"/>
    <col min="14085" max="14087" width="14.6640625" style="117" customWidth="1"/>
    <col min="14088" max="14092" width="9.109375" style="117" bestFit="1" customWidth="1"/>
    <col min="14093" max="14093" width="7.88671875" style="117" customWidth="1"/>
    <col min="14094" max="14094" width="14.6640625" style="117" customWidth="1"/>
    <col min="14095" max="14095" width="14.33203125" style="117" customWidth="1"/>
    <col min="14096" max="14098" width="14.6640625" style="117" customWidth="1"/>
    <col min="14099" max="14337" width="9.109375" style="117" bestFit="1" customWidth="1"/>
    <col min="14338" max="14338" width="7.88671875" style="117" customWidth="1"/>
    <col min="14339" max="14339" width="14.6640625" style="117" customWidth="1"/>
    <col min="14340" max="14340" width="14.33203125" style="117" customWidth="1"/>
    <col min="14341" max="14343" width="14.6640625" style="117" customWidth="1"/>
    <col min="14344" max="14348" width="9.109375" style="117" bestFit="1" customWidth="1"/>
    <col min="14349" max="14349" width="7.88671875" style="117" customWidth="1"/>
    <col min="14350" max="14350" width="14.6640625" style="117" customWidth="1"/>
    <col min="14351" max="14351" width="14.33203125" style="117" customWidth="1"/>
    <col min="14352" max="14354" width="14.6640625" style="117" customWidth="1"/>
    <col min="14355" max="14593" width="9.109375" style="117" bestFit="1" customWidth="1"/>
    <col min="14594" max="14594" width="7.88671875" style="117" customWidth="1"/>
    <col min="14595" max="14595" width="14.6640625" style="117" customWidth="1"/>
    <col min="14596" max="14596" width="14.33203125" style="117" customWidth="1"/>
    <col min="14597" max="14599" width="14.6640625" style="117" customWidth="1"/>
    <col min="14600" max="14604" width="9.109375" style="117" bestFit="1" customWidth="1"/>
    <col min="14605" max="14605" width="7.88671875" style="117" customWidth="1"/>
    <col min="14606" max="14606" width="14.6640625" style="117" customWidth="1"/>
    <col min="14607" max="14607" width="14.33203125" style="117" customWidth="1"/>
    <col min="14608" max="14610" width="14.6640625" style="117" customWidth="1"/>
    <col min="14611" max="14849" width="9.109375" style="117" bestFit="1" customWidth="1"/>
    <col min="14850" max="14850" width="7.88671875" style="117" customWidth="1"/>
    <col min="14851" max="14851" width="14.6640625" style="117" customWidth="1"/>
    <col min="14852" max="14852" width="14.33203125" style="117" customWidth="1"/>
    <col min="14853" max="14855" width="14.6640625" style="117" customWidth="1"/>
    <col min="14856" max="14860" width="9.109375" style="117" bestFit="1" customWidth="1"/>
    <col min="14861" max="14861" width="7.88671875" style="117" customWidth="1"/>
    <col min="14862" max="14862" width="14.6640625" style="117" customWidth="1"/>
    <col min="14863" max="14863" width="14.33203125" style="117" customWidth="1"/>
    <col min="14864" max="14866" width="14.6640625" style="117" customWidth="1"/>
    <col min="14867" max="15105" width="9.109375" style="117" bestFit="1" customWidth="1"/>
    <col min="15106" max="15106" width="7.88671875" style="117" customWidth="1"/>
    <col min="15107" max="15107" width="14.6640625" style="117" customWidth="1"/>
    <col min="15108" max="15108" width="14.33203125" style="117" customWidth="1"/>
    <col min="15109" max="15111" width="14.6640625" style="117" customWidth="1"/>
    <col min="15112" max="15116" width="9.109375" style="117" bestFit="1" customWidth="1"/>
    <col min="15117" max="15117" width="7.88671875" style="117" customWidth="1"/>
    <col min="15118" max="15118" width="14.6640625" style="117" customWidth="1"/>
    <col min="15119" max="15119" width="14.33203125" style="117" customWidth="1"/>
    <col min="15120" max="15122" width="14.6640625" style="117" customWidth="1"/>
    <col min="15123" max="15361" width="9.109375" style="117" bestFit="1" customWidth="1"/>
    <col min="15362" max="15362" width="7.88671875" style="117" customWidth="1"/>
    <col min="15363" max="15363" width="14.6640625" style="117" customWidth="1"/>
    <col min="15364" max="15364" width="14.33203125" style="117" customWidth="1"/>
    <col min="15365" max="15367" width="14.6640625" style="117" customWidth="1"/>
    <col min="15368" max="15372" width="9.109375" style="117" bestFit="1" customWidth="1"/>
    <col min="15373" max="15373" width="7.88671875" style="117" customWidth="1"/>
    <col min="15374" max="15374" width="14.6640625" style="117" customWidth="1"/>
    <col min="15375" max="15375" width="14.33203125" style="117" customWidth="1"/>
    <col min="15376" max="15378" width="14.6640625" style="117" customWidth="1"/>
    <col min="15379" max="15617" width="9.109375" style="117" bestFit="1" customWidth="1"/>
    <col min="15618" max="15618" width="7.88671875" style="117" customWidth="1"/>
    <col min="15619" max="15619" width="14.6640625" style="117" customWidth="1"/>
    <col min="15620" max="15620" width="14.33203125" style="117" customWidth="1"/>
    <col min="15621" max="15623" width="14.6640625" style="117" customWidth="1"/>
    <col min="15624" max="15628" width="9.109375" style="117" bestFit="1" customWidth="1"/>
    <col min="15629" max="15629" width="7.88671875" style="117" customWidth="1"/>
    <col min="15630" max="15630" width="14.6640625" style="117" customWidth="1"/>
    <col min="15631" max="15631" width="14.33203125" style="117" customWidth="1"/>
    <col min="15632" max="15634" width="14.6640625" style="117" customWidth="1"/>
    <col min="15635" max="15873" width="9.109375" style="117" bestFit="1" customWidth="1"/>
    <col min="15874" max="15874" width="7.88671875" style="117" customWidth="1"/>
    <col min="15875" max="15875" width="14.6640625" style="117" customWidth="1"/>
    <col min="15876" max="15876" width="14.33203125" style="117" customWidth="1"/>
    <col min="15877" max="15879" width="14.6640625" style="117" customWidth="1"/>
    <col min="15880" max="15884" width="9.109375" style="117" bestFit="1" customWidth="1"/>
    <col min="15885" max="15885" width="7.88671875" style="117" customWidth="1"/>
    <col min="15886" max="15886" width="14.6640625" style="117" customWidth="1"/>
    <col min="15887" max="15887" width="14.33203125" style="117" customWidth="1"/>
    <col min="15888" max="15890" width="14.6640625" style="117" customWidth="1"/>
    <col min="15891" max="16129" width="9.109375" style="117" bestFit="1" customWidth="1"/>
    <col min="16130" max="16130" width="7.88671875" style="117" customWidth="1"/>
    <col min="16131" max="16131" width="14.6640625" style="117" customWidth="1"/>
    <col min="16132" max="16132" width="14.33203125" style="117" customWidth="1"/>
    <col min="16133" max="16135" width="14.6640625" style="117" customWidth="1"/>
    <col min="16136" max="16140" width="9.109375" style="117" bestFit="1" customWidth="1"/>
    <col min="16141" max="16141" width="7.88671875" style="117" customWidth="1"/>
    <col min="16142" max="16142" width="14.6640625" style="117" customWidth="1"/>
    <col min="16143" max="16143" width="14.33203125" style="117" customWidth="1"/>
    <col min="16144" max="16146" width="14.6640625" style="117" customWidth="1"/>
    <col min="16147" max="16384" width="9.109375" style="117"/>
  </cols>
  <sheetData>
    <row r="1" spans="1:19" x14ac:dyDescent="0.3">
      <c r="A1" s="118"/>
      <c r="B1" s="118"/>
      <c r="C1" s="118"/>
      <c r="D1" s="118"/>
      <c r="E1" s="118"/>
      <c r="F1" s="118"/>
      <c r="G1" s="161"/>
      <c r="L1" s="162"/>
      <c r="M1" s="162"/>
      <c r="N1" s="162"/>
      <c r="O1" s="162"/>
      <c r="P1" s="162"/>
      <c r="Q1" s="162"/>
      <c r="R1" s="163"/>
    </row>
    <row r="2" spans="1:19" x14ac:dyDescent="0.3">
      <c r="A2" s="118"/>
      <c r="B2" s="118"/>
      <c r="C2" s="118"/>
      <c r="D2" s="118"/>
      <c r="E2" s="118"/>
      <c r="F2" s="120"/>
      <c r="G2" s="164"/>
      <c r="L2" s="162"/>
      <c r="M2" s="162"/>
      <c r="N2" s="162"/>
      <c r="O2" s="162"/>
      <c r="P2" s="162"/>
      <c r="Q2" s="165"/>
      <c r="R2" s="166"/>
    </row>
    <row r="3" spans="1:19" x14ac:dyDescent="0.3">
      <c r="A3" s="118"/>
      <c r="B3" s="118"/>
      <c r="C3" s="118"/>
      <c r="D3" s="118"/>
      <c r="E3" s="118"/>
      <c r="F3" s="120"/>
      <c r="G3" s="164"/>
      <c r="L3" s="162"/>
      <c r="M3" s="162"/>
      <c r="N3" s="162"/>
      <c r="O3" s="162"/>
      <c r="P3" s="162"/>
      <c r="Q3" s="165"/>
      <c r="R3" s="166"/>
    </row>
    <row r="4" spans="1:19" ht="21" x14ac:dyDescent="0.4">
      <c r="A4" s="118"/>
      <c r="B4" s="124" t="s">
        <v>63</v>
      </c>
      <c r="C4" s="118"/>
      <c r="D4" s="118"/>
      <c r="E4" s="125"/>
      <c r="F4" s="126"/>
      <c r="G4" s="167"/>
      <c r="K4" s="130"/>
      <c r="L4" s="162"/>
      <c r="M4" s="168" t="s">
        <v>82</v>
      </c>
      <c r="N4" s="162"/>
      <c r="O4" s="162"/>
      <c r="P4" s="165"/>
      <c r="Q4" s="169"/>
      <c r="R4" s="170"/>
    </row>
    <row r="5" spans="1:19" x14ac:dyDescent="0.3">
      <c r="A5" s="118"/>
      <c r="B5" s="118"/>
      <c r="C5" s="118"/>
      <c r="D5" s="118"/>
      <c r="E5" s="118"/>
      <c r="F5" s="126"/>
      <c r="G5" s="167"/>
      <c r="K5" s="132"/>
      <c r="L5" s="162"/>
      <c r="M5" s="162"/>
      <c r="N5" s="162"/>
      <c r="O5" s="162"/>
      <c r="P5" s="162"/>
      <c r="Q5" s="169"/>
      <c r="R5" s="170"/>
    </row>
    <row r="6" spans="1:19" x14ac:dyDescent="0.3">
      <c r="A6" s="118"/>
      <c r="B6" s="133" t="s">
        <v>65</v>
      </c>
      <c r="C6" s="134"/>
      <c r="D6" s="135"/>
      <c r="E6" s="136">
        <v>46174</v>
      </c>
      <c r="F6" s="137"/>
      <c r="G6" s="167"/>
      <c r="K6" s="78"/>
      <c r="L6" s="162"/>
      <c r="M6" s="171" t="s">
        <v>65</v>
      </c>
      <c r="N6" s="172"/>
      <c r="O6" s="82"/>
      <c r="P6" s="173">
        <f>E6</f>
        <v>46174</v>
      </c>
      <c r="Q6" s="174"/>
      <c r="R6" s="170"/>
    </row>
    <row r="7" spans="1:19" x14ac:dyDescent="0.3">
      <c r="A7" s="118"/>
      <c r="B7" s="139" t="s">
        <v>66</v>
      </c>
      <c r="C7" s="140"/>
      <c r="E7" s="141">
        <v>44</v>
      </c>
      <c r="F7" s="142" t="s">
        <v>67</v>
      </c>
      <c r="K7" s="143"/>
      <c r="L7" s="162"/>
      <c r="M7" s="175" t="s">
        <v>66</v>
      </c>
      <c r="N7" s="165"/>
      <c r="P7" s="176">
        <f>E7</f>
        <v>44</v>
      </c>
      <c r="Q7" s="177" t="s">
        <v>67</v>
      </c>
    </row>
    <row r="8" spans="1:19" x14ac:dyDescent="0.3">
      <c r="A8" s="118"/>
      <c r="B8" s="139" t="s">
        <v>72</v>
      </c>
      <c r="C8" s="140"/>
      <c r="D8" s="144">
        <f>E6-1</f>
        <v>46173</v>
      </c>
      <c r="E8" s="148">
        <v>37402.392898318656</v>
      </c>
      <c r="F8" s="142" t="s">
        <v>69</v>
      </c>
      <c r="H8" s="178"/>
      <c r="K8" s="143"/>
      <c r="L8" s="162"/>
      <c r="M8" s="175" t="s">
        <v>72</v>
      </c>
      <c r="N8" s="165"/>
      <c r="O8" s="81">
        <f>P6-1</f>
        <v>46173</v>
      </c>
      <c r="P8" s="179">
        <v>19022.13675765695</v>
      </c>
      <c r="Q8" s="177" t="s">
        <v>69</v>
      </c>
    </row>
    <row r="9" spans="1:19" x14ac:dyDescent="0.3">
      <c r="A9" s="118"/>
      <c r="B9" s="139" t="s">
        <v>73</v>
      </c>
      <c r="C9" s="140"/>
      <c r="D9" s="144">
        <f>EOMONTH(D8,E7)</f>
        <v>47514</v>
      </c>
      <c r="E9" s="148">
        <v>3812.9655840440005</v>
      </c>
      <c r="F9" s="142" t="s">
        <v>69</v>
      </c>
      <c r="G9" s="180"/>
      <c r="H9" s="178"/>
      <c r="K9" s="143"/>
      <c r="L9" s="162"/>
      <c r="M9" s="175" t="s">
        <v>73</v>
      </c>
      <c r="N9" s="165"/>
      <c r="O9" s="81">
        <f>EDATE(O8,P7)</f>
        <v>47514</v>
      </c>
      <c r="P9" s="179">
        <v>0</v>
      </c>
      <c r="Q9" s="177" t="s">
        <v>69</v>
      </c>
      <c r="R9" s="181"/>
    </row>
    <row r="10" spans="1:19" x14ac:dyDescent="0.3">
      <c r="A10" s="118"/>
      <c r="B10" s="151" t="s">
        <v>74</v>
      </c>
      <c r="C10" s="152"/>
      <c r="D10" s="153"/>
      <c r="E10" s="154">
        <v>3.5000000000000003E-2</v>
      </c>
      <c r="F10" s="155"/>
      <c r="G10" s="182"/>
      <c r="K10" s="143"/>
      <c r="L10" s="162"/>
      <c r="M10" s="183" t="s">
        <v>74</v>
      </c>
      <c r="N10" s="184"/>
      <c r="O10" s="80"/>
      <c r="P10" s="185">
        <v>3.5000000000000003E-2</v>
      </c>
      <c r="Q10" s="186"/>
      <c r="R10" s="170"/>
    </row>
    <row r="11" spans="1:19" x14ac:dyDescent="0.3">
      <c r="A11" s="118"/>
      <c r="B11" s="141"/>
      <c r="C11" s="140"/>
      <c r="E11" s="157"/>
      <c r="F11" s="141"/>
      <c r="G11" s="182"/>
      <c r="K11" s="143"/>
      <c r="L11" s="162"/>
      <c r="M11" s="176"/>
      <c r="N11" s="165"/>
      <c r="P11" s="187"/>
      <c r="Q11" s="176"/>
      <c r="R11" s="170"/>
    </row>
    <row r="12" spans="1:19" x14ac:dyDescent="0.3">
      <c r="K12" s="143"/>
    </row>
    <row r="13" spans="1:19" ht="15" thickBot="1" x14ac:dyDescent="0.35">
      <c r="A13" s="158" t="s">
        <v>75</v>
      </c>
      <c r="B13" s="158" t="s">
        <v>76</v>
      </c>
      <c r="C13" s="158" t="s">
        <v>77</v>
      </c>
      <c r="D13" s="158" t="s">
        <v>78</v>
      </c>
      <c r="E13" s="158" t="s">
        <v>79</v>
      </c>
      <c r="F13" s="158" t="s">
        <v>80</v>
      </c>
      <c r="G13" s="188" t="s">
        <v>81</v>
      </c>
      <c r="K13" s="143"/>
      <c r="L13" s="189" t="s">
        <v>75</v>
      </c>
      <c r="M13" s="189" t="s">
        <v>76</v>
      </c>
      <c r="N13" s="189" t="s">
        <v>77</v>
      </c>
      <c r="O13" s="189" t="s">
        <v>78</v>
      </c>
      <c r="P13" s="189" t="s">
        <v>79</v>
      </c>
      <c r="Q13" s="189" t="s">
        <v>80</v>
      </c>
      <c r="R13" s="190" t="s">
        <v>81</v>
      </c>
    </row>
    <row r="14" spans="1:19" x14ac:dyDescent="0.3">
      <c r="A14" s="159">
        <f>E6</f>
        <v>46174</v>
      </c>
      <c r="B14" s="140">
        <v>1</v>
      </c>
      <c r="C14" s="126">
        <f>E8</f>
        <v>37402.392898318656</v>
      </c>
      <c r="D14" s="160">
        <f t="shared" ref="D14:D57" si="0">ROUND(C14*$E$10/12,2)</f>
        <v>109.09</v>
      </c>
      <c r="E14" s="160">
        <f t="shared" ref="E14:E57" si="1">PPMT($E$10/12,B14,$E$7,-$E$8,$E$9,0)</f>
        <v>716.57015395160363</v>
      </c>
      <c r="F14" s="160">
        <f>ROUND(PMT($E$10/12,E7,-E8,E9),2)</f>
        <v>825.66</v>
      </c>
      <c r="G14" s="126">
        <f t="shared" ref="G14:G57" si="2">C14-E14</f>
        <v>36685.822744367055</v>
      </c>
      <c r="K14" s="143"/>
      <c r="L14" s="191">
        <f>P6</f>
        <v>46174</v>
      </c>
      <c r="M14" s="165">
        <v>1</v>
      </c>
      <c r="N14" s="169">
        <f>P8</f>
        <v>19022.13675765695</v>
      </c>
      <c r="O14" s="192">
        <f t="shared" ref="O14:O57" si="3">ROUND(N14*$P$10/12,2)</f>
        <v>55.48</v>
      </c>
      <c r="P14" s="192">
        <f t="shared" ref="P14:P57" si="4">PPMT($P$10/12,M14,$P$7,-$P$8,$P$9,0)</f>
        <v>405.80315161044729</v>
      </c>
      <c r="Q14" s="192">
        <f>ROUND(PMT($P$10/12,P7,-P8,P9),2)</f>
        <v>461.28</v>
      </c>
      <c r="R14" s="169">
        <f t="shared" ref="R14:R57" si="5">N14-P14</f>
        <v>18616.333606046504</v>
      </c>
      <c r="S14" s="130"/>
    </row>
    <row r="15" spans="1:19" x14ac:dyDescent="0.3">
      <c r="A15" s="159">
        <f t="shared" ref="A15:A57" si="6">EDATE(A14,1)</f>
        <v>46204</v>
      </c>
      <c r="B15" s="140">
        <v>2</v>
      </c>
      <c r="C15" s="126">
        <f t="shared" ref="C15:C57" si="7">G14</f>
        <v>36685.822744367055</v>
      </c>
      <c r="D15" s="160">
        <f t="shared" si="0"/>
        <v>107</v>
      </c>
      <c r="E15" s="160">
        <f t="shared" si="1"/>
        <v>718.66015023396244</v>
      </c>
      <c r="F15" s="160">
        <f t="shared" ref="F15:F57" si="8">F14</f>
        <v>825.66</v>
      </c>
      <c r="G15" s="126">
        <f t="shared" si="2"/>
        <v>35967.162594133093</v>
      </c>
      <c r="K15" s="143"/>
      <c r="L15" s="191">
        <f t="shared" ref="L15:L57" si="9">EDATE(L14,1)</f>
        <v>46204</v>
      </c>
      <c r="M15" s="165">
        <v>2</v>
      </c>
      <c r="N15" s="169">
        <f t="shared" ref="N15:N57" si="10">R14</f>
        <v>18616.333606046504</v>
      </c>
      <c r="O15" s="192">
        <f t="shared" si="3"/>
        <v>54.3</v>
      </c>
      <c r="P15" s="192">
        <f t="shared" si="4"/>
        <v>406.9867441359778</v>
      </c>
      <c r="Q15" s="192">
        <f t="shared" ref="Q15:Q57" si="11">Q14</f>
        <v>461.28</v>
      </c>
      <c r="R15" s="169">
        <f t="shared" si="5"/>
        <v>18209.346861910526</v>
      </c>
    </row>
    <row r="16" spans="1:19" x14ac:dyDescent="0.3">
      <c r="A16" s="159">
        <f t="shared" si="6"/>
        <v>46235</v>
      </c>
      <c r="B16" s="140">
        <v>3</v>
      </c>
      <c r="C16" s="126">
        <f t="shared" si="7"/>
        <v>35967.162594133093</v>
      </c>
      <c r="D16" s="160">
        <f t="shared" si="0"/>
        <v>104.9</v>
      </c>
      <c r="E16" s="160">
        <f t="shared" si="1"/>
        <v>720.7562423388116</v>
      </c>
      <c r="F16" s="160">
        <f t="shared" si="8"/>
        <v>825.66</v>
      </c>
      <c r="G16" s="126">
        <f t="shared" si="2"/>
        <v>35246.406351794285</v>
      </c>
      <c r="K16" s="143"/>
      <c r="L16" s="191">
        <f t="shared" si="9"/>
        <v>46235</v>
      </c>
      <c r="M16" s="165">
        <v>3</v>
      </c>
      <c r="N16" s="169">
        <f t="shared" si="10"/>
        <v>18209.346861910526</v>
      </c>
      <c r="O16" s="192">
        <f t="shared" si="3"/>
        <v>53.11</v>
      </c>
      <c r="P16" s="192">
        <f t="shared" si="4"/>
        <v>408.17378880637443</v>
      </c>
      <c r="Q16" s="192">
        <f t="shared" si="11"/>
        <v>461.28</v>
      </c>
      <c r="R16" s="169">
        <f t="shared" si="5"/>
        <v>17801.173073104153</v>
      </c>
    </row>
    <row r="17" spans="1:18" x14ac:dyDescent="0.3">
      <c r="A17" s="159">
        <f t="shared" si="6"/>
        <v>46266</v>
      </c>
      <c r="B17" s="140">
        <v>4</v>
      </c>
      <c r="C17" s="126">
        <f t="shared" si="7"/>
        <v>35246.406351794285</v>
      </c>
      <c r="D17" s="160">
        <f t="shared" si="0"/>
        <v>102.8</v>
      </c>
      <c r="E17" s="160">
        <f t="shared" si="1"/>
        <v>722.85844804563317</v>
      </c>
      <c r="F17" s="160">
        <f t="shared" si="8"/>
        <v>825.66</v>
      </c>
      <c r="G17" s="126">
        <f t="shared" si="2"/>
        <v>34523.547903748651</v>
      </c>
      <c r="H17" s="130"/>
      <c r="K17" s="143"/>
      <c r="L17" s="191">
        <f t="shared" si="9"/>
        <v>46266</v>
      </c>
      <c r="M17" s="165">
        <v>4</v>
      </c>
      <c r="N17" s="169">
        <f t="shared" si="10"/>
        <v>17801.173073104153</v>
      </c>
      <c r="O17" s="192">
        <f t="shared" si="3"/>
        <v>51.92</v>
      </c>
      <c r="P17" s="192">
        <f t="shared" si="4"/>
        <v>409.36429569039302</v>
      </c>
      <c r="Q17" s="192">
        <f t="shared" si="11"/>
        <v>461.28</v>
      </c>
      <c r="R17" s="169">
        <f t="shared" si="5"/>
        <v>17391.80877741376</v>
      </c>
    </row>
    <row r="18" spans="1:18" x14ac:dyDescent="0.3">
      <c r="A18" s="159">
        <f t="shared" si="6"/>
        <v>46296</v>
      </c>
      <c r="B18" s="140">
        <v>5</v>
      </c>
      <c r="C18" s="126">
        <f t="shared" si="7"/>
        <v>34523.547903748651</v>
      </c>
      <c r="D18" s="160">
        <f t="shared" si="0"/>
        <v>100.69</v>
      </c>
      <c r="E18" s="160">
        <f t="shared" si="1"/>
        <v>724.96678518576618</v>
      </c>
      <c r="F18" s="160">
        <f t="shared" si="8"/>
        <v>825.66</v>
      </c>
      <c r="G18" s="126">
        <f t="shared" si="2"/>
        <v>33798.581118562885</v>
      </c>
      <c r="K18" s="143"/>
      <c r="L18" s="191">
        <f t="shared" si="9"/>
        <v>46296</v>
      </c>
      <c r="M18" s="165">
        <v>5</v>
      </c>
      <c r="N18" s="169">
        <f t="shared" si="10"/>
        <v>17391.80877741376</v>
      </c>
      <c r="O18" s="192">
        <f t="shared" si="3"/>
        <v>50.73</v>
      </c>
      <c r="P18" s="192">
        <f t="shared" si="4"/>
        <v>410.55827488615671</v>
      </c>
      <c r="Q18" s="192">
        <f t="shared" si="11"/>
        <v>461.28</v>
      </c>
      <c r="R18" s="169">
        <f t="shared" si="5"/>
        <v>16981.250502527604</v>
      </c>
    </row>
    <row r="19" spans="1:18" x14ac:dyDescent="0.3">
      <c r="A19" s="159">
        <f t="shared" si="6"/>
        <v>46327</v>
      </c>
      <c r="B19" s="140">
        <v>6</v>
      </c>
      <c r="C19" s="126">
        <f t="shared" si="7"/>
        <v>33798.581118562885</v>
      </c>
      <c r="D19" s="160">
        <f t="shared" si="0"/>
        <v>98.58</v>
      </c>
      <c r="E19" s="160">
        <f t="shared" si="1"/>
        <v>727.08127164255802</v>
      </c>
      <c r="F19" s="160">
        <f t="shared" si="8"/>
        <v>825.66</v>
      </c>
      <c r="G19" s="126">
        <f t="shared" si="2"/>
        <v>33071.499846920327</v>
      </c>
      <c r="K19" s="143"/>
      <c r="L19" s="191">
        <f t="shared" si="9"/>
        <v>46327</v>
      </c>
      <c r="M19" s="165">
        <v>6</v>
      </c>
      <c r="N19" s="169">
        <f t="shared" si="10"/>
        <v>16981.250502527604</v>
      </c>
      <c r="O19" s="192">
        <f t="shared" si="3"/>
        <v>49.53</v>
      </c>
      <c r="P19" s="192">
        <f t="shared" si="4"/>
        <v>411.75573652124126</v>
      </c>
      <c r="Q19" s="192">
        <f t="shared" si="11"/>
        <v>461.28</v>
      </c>
      <c r="R19" s="169">
        <f t="shared" si="5"/>
        <v>16569.494766006363</v>
      </c>
    </row>
    <row r="20" spans="1:18" x14ac:dyDescent="0.3">
      <c r="A20" s="159">
        <f t="shared" si="6"/>
        <v>46357</v>
      </c>
      <c r="B20" s="140">
        <v>7</v>
      </c>
      <c r="C20" s="126">
        <f t="shared" si="7"/>
        <v>33071.499846920327</v>
      </c>
      <c r="D20" s="160">
        <f t="shared" si="0"/>
        <v>96.46</v>
      </c>
      <c r="E20" s="160">
        <f t="shared" si="1"/>
        <v>729.20192535151546</v>
      </c>
      <c r="F20" s="160">
        <f t="shared" si="8"/>
        <v>825.66</v>
      </c>
      <c r="G20" s="126">
        <f t="shared" si="2"/>
        <v>32342.29792156881</v>
      </c>
      <c r="K20" s="143"/>
      <c r="L20" s="191">
        <f t="shared" si="9"/>
        <v>46357</v>
      </c>
      <c r="M20" s="165">
        <v>7</v>
      </c>
      <c r="N20" s="169">
        <f t="shared" si="10"/>
        <v>16569.494766006363</v>
      </c>
      <c r="O20" s="192">
        <f t="shared" si="3"/>
        <v>48.33</v>
      </c>
      <c r="P20" s="192">
        <f t="shared" si="4"/>
        <v>412.95669075276157</v>
      </c>
      <c r="Q20" s="192">
        <f t="shared" si="11"/>
        <v>461.28</v>
      </c>
      <c r="R20" s="169">
        <f t="shared" si="5"/>
        <v>16156.5380752536</v>
      </c>
    </row>
    <row r="21" spans="1:18" x14ac:dyDescent="0.3">
      <c r="A21" s="159">
        <f t="shared" si="6"/>
        <v>46388</v>
      </c>
      <c r="B21" s="140">
        <v>8</v>
      </c>
      <c r="C21" s="126">
        <f t="shared" si="7"/>
        <v>32342.29792156881</v>
      </c>
      <c r="D21" s="160">
        <f t="shared" si="0"/>
        <v>94.33</v>
      </c>
      <c r="E21" s="160">
        <f t="shared" si="1"/>
        <v>731.32876430045746</v>
      </c>
      <c r="F21" s="160">
        <f t="shared" si="8"/>
        <v>825.66</v>
      </c>
      <c r="G21" s="126">
        <f t="shared" si="2"/>
        <v>31610.969157268351</v>
      </c>
      <c r="K21" s="143"/>
      <c r="L21" s="191">
        <f t="shared" si="9"/>
        <v>46388</v>
      </c>
      <c r="M21" s="165">
        <v>8</v>
      </c>
      <c r="N21" s="169">
        <f t="shared" si="10"/>
        <v>16156.5380752536</v>
      </c>
      <c r="O21" s="192">
        <f t="shared" si="3"/>
        <v>47.12</v>
      </c>
      <c r="P21" s="192">
        <f t="shared" si="4"/>
        <v>414.16114776745712</v>
      </c>
      <c r="Q21" s="192">
        <f t="shared" si="11"/>
        <v>461.28</v>
      </c>
      <c r="R21" s="169">
        <f t="shared" si="5"/>
        <v>15742.376927486142</v>
      </c>
    </row>
    <row r="22" spans="1:18" x14ac:dyDescent="0.3">
      <c r="A22" s="159">
        <f t="shared" si="6"/>
        <v>46419</v>
      </c>
      <c r="B22" s="140">
        <v>9</v>
      </c>
      <c r="C22" s="126">
        <f t="shared" si="7"/>
        <v>31610.969157268351</v>
      </c>
      <c r="D22" s="160">
        <f t="shared" si="0"/>
        <v>92.2</v>
      </c>
      <c r="E22" s="160">
        <f t="shared" si="1"/>
        <v>733.46180652966711</v>
      </c>
      <c r="F22" s="160">
        <f t="shared" si="8"/>
        <v>825.66</v>
      </c>
      <c r="G22" s="126">
        <f t="shared" si="2"/>
        <v>30877.507350738684</v>
      </c>
      <c r="K22" s="143"/>
      <c r="L22" s="191">
        <f t="shared" si="9"/>
        <v>46419</v>
      </c>
      <c r="M22" s="165">
        <v>9</v>
      </c>
      <c r="N22" s="169">
        <f t="shared" si="10"/>
        <v>15742.376927486142</v>
      </c>
      <c r="O22" s="192">
        <f t="shared" si="3"/>
        <v>45.92</v>
      </c>
      <c r="P22" s="192">
        <f t="shared" si="4"/>
        <v>415.36911778177893</v>
      </c>
      <c r="Q22" s="192">
        <f t="shared" si="11"/>
        <v>461.28</v>
      </c>
      <c r="R22" s="169">
        <f t="shared" si="5"/>
        <v>15327.007809704364</v>
      </c>
    </row>
    <row r="23" spans="1:18" x14ac:dyDescent="0.3">
      <c r="A23" s="159">
        <f t="shared" si="6"/>
        <v>46447</v>
      </c>
      <c r="B23" s="140">
        <v>10</v>
      </c>
      <c r="C23" s="126">
        <f t="shared" si="7"/>
        <v>30877.507350738684</v>
      </c>
      <c r="D23" s="160">
        <f t="shared" si="0"/>
        <v>90.06</v>
      </c>
      <c r="E23" s="160">
        <f t="shared" si="1"/>
        <v>735.60107013204527</v>
      </c>
      <c r="F23" s="160">
        <f t="shared" si="8"/>
        <v>825.66</v>
      </c>
      <c r="G23" s="126">
        <f t="shared" si="2"/>
        <v>30141.906280606639</v>
      </c>
      <c r="K23" s="143"/>
      <c r="L23" s="191">
        <f t="shared" si="9"/>
        <v>46447</v>
      </c>
      <c r="M23" s="165">
        <v>10</v>
      </c>
      <c r="N23" s="169">
        <f t="shared" si="10"/>
        <v>15327.007809704364</v>
      </c>
      <c r="O23" s="192">
        <f t="shared" si="3"/>
        <v>44.7</v>
      </c>
      <c r="P23" s="192">
        <f t="shared" si="4"/>
        <v>416.58061104197571</v>
      </c>
      <c r="Q23" s="192">
        <f t="shared" si="11"/>
        <v>461.28</v>
      </c>
      <c r="R23" s="169">
        <f t="shared" si="5"/>
        <v>14910.427198662388</v>
      </c>
    </row>
    <row r="24" spans="1:18" x14ac:dyDescent="0.3">
      <c r="A24" s="159">
        <f t="shared" si="6"/>
        <v>46478</v>
      </c>
      <c r="B24" s="140">
        <v>11</v>
      </c>
      <c r="C24" s="126">
        <f t="shared" si="7"/>
        <v>30141.906280606639</v>
      </c>
      <c r="D24" s="160">
        <f t="shared" si="0"/>
        <v>87.91</v>
      </c>
      <c r="E24" s="160">
        <f t="shared" si="1"/>
        <v>737.74657325326382</v>
      </c>
      <c r="F24" s="160">
        <f t="shared" si="8"/>
        <v>825.66</v>
      </c>
      <c r="G24" s="126">
        <f t="shared" si="2"/>
        <v>29404.159707353374</v>
      </c>
      <c r="L24" s="191">
        <f t="shared" si="9"/>
        <v>46478</v>
      </c>
      <c r="M24" s="165">
        <v>11</v>
      </c>
      <c r="N24" s="169">
        <f t="shared" si="10"/>
        <v>14910.427198662388</v>
      </c>
      <c r="O24" s="192">
        <f t="shared" si="3"/>
        <v>43.49</v>
      </c>
      <c r="P24" s="192">
        <f t="shared" si="4"/>
        <v>417.79563782418154</v>
      </c>
      <c r="Q24" s="192">
        <f t="shared" si="11"/>
        <v>461.28</v>
      </c>
      <c r="R24" s="169">
        <f t="shared" si="5"/>
        <v>14492.631560838206</v>
      </c>
    </row>
    <row r="25" spans="1:18" x14ac:dyDescent="0.3">
      <c r="A25" s="159">
        <f t="shared" si="6"/>
        <v>46508</v>
      </c>
      <c r="B25" s="140">
        <v>12</v>
      </c>
      <c r="C25" s="126">
        <f t="shared" si="7"/>
        <v>29404.159707353374</v>
      </c>
      <c r="D25" s="160">
        <f t="shared" si="0"/>
        <v>85.76</v>
      </c>
      <c r="E25" s="160">
        <f t="shared" si="1"/>
        <v>739.89833409191908</v>
      </c>
      <c r="F25" s="160">
        <f t="shared" si="8"/>
        <v>825.66</v>
      </c>
      <c r="G25" s="126">
        <f t="shared" si="2"/>
        <v>28664.261373261455</v>
      </c>
      <c r="L25" s="191">
        <f t="shared" si="9"/>
        <v>46508</v>
      </c>
      <c r="M25" s="165">
        <v>12</v>
      </c>
      <c r="N25" s="169">
        <f t="shared" si="10"/>
        <v>14492.631560838206</v>
      </c>
      <c r="O25" s="192">
        <f t="shared" si="3"/>
        <v>42.27</v>
      </c>
      <c r="P25" s="192">
        <f t="shared" si="4"/>
        <v>419.01420843450205</v>
      </c>
      <c r="Q25" s="192">
        <f t="shared" si="11"/>
        <v>461.28</v>
      </c>
      <c r="R25" s="169">
        <f t="shared" si="5"/>
        <v>14073.617352403704</v>
      </c>
    </row>
    <row r="26" spans="1:18" x14ac:dyDescent="0.3">
      <c r="A26" s="159">
        <f t="shared" si="6"/>
        <v>46539</v>
      </c>
      <c r="B26" s="140">
        <v>13</v>
      </c>
      <c r="C26" s="126">
        <f t="shared" si="7"/>
        <v>28664.261373261455</v>
      </c>
      <c r="D26" s="160">
        <f t="shared" si="0"/>
        <v>83.6</v>
      </c>
      <c r="E26" s="160">
        <f t="shared" si="1"/>
        <v>742.05637089968718</v>
      </c>
      <c r="F26" s="160">
        <f t="shared" si="8"/>
        <v>825.66</v>
      </c>
      <c r="G26" s="126">
        <f t="shared" si="2"/>
        <v>27922.205002361767</v>
      </c>
      <c r="L26" s="191">
        <f t="shared" si="9"/>
        <v>46539</v>
      </c>
      <c r="M26" s="165">
        <v>13</v>
      </c>
      <c r="N26" s="169">
        <f t="shared" si="10"/>
        <v>14073.617352403704</v>
      </c>
      <c r="O26" s="192">
        <f t="shared" si="3"/>
        <v>41.05</v>
      </c>
      <c r="P26" s="192">
        <f t="shared" si="4"/>
        <v>420.23633320910267</v>
      </c>
      <c r="Q26" s="192">
        <f t="shared" si="11"/>
        <v>461.28</v>
      </c>
      <c r="R26" s="169">
        <f t="shared" si="5"/>
        <v>13653.381019194601</v>
      </c>
    </row>
    <row r="27" spans="1:18" x14ac:dyDescent="0.3">
      <c r="A27" s="159">
        <f t="shared" si="6"/>
        <v>46569</v>
      </c>
      <c r="B27" s="140">
        <v>14</v>
      </c>
      <c r="C27" s="126">
        <f t="shared" si="7"/>
        <v>27922.205002361767</v>
      </c>
      <c r="D27" s="160">
        <f t="shared" si="0"/>
        <v>81.44</v>
      </c>
      <c r="E27" s="160">
        <f t="shared" si="1"/>
        <v>744.22070198147787</v>
      </c>
      <c r="F27" s="160">
        <f t="shared" si="8"/>
        <v>825.66</v>
      </c>
      <c r="G27" s="126">
        <f t="shared" si="2"/>
        <v>27177.984300380289</v>
      </c>
      <c r="L27" s="191">
        <f t="shared" si="9"/>
        <v>46569</v>
      </c>
      <c r="M27" s="165">
        <v>14</v>
      </c>
      <c r="N27" s="169">
        <f t="shared" si="10"/>
        <v>13653.381019194601</v>
      </c>
      <c r="O27" s="192">
        <f t="shared" si="3"/>
        <v>39.82</v>
      </c>
      <c r="P27" s="192">
        <f t="shared" si="4"/>
        <v>421.46202251429582</v>
      </c>
      <c r="Q27" s="192">
        <f t="shared" si="11"/>
        <v>461.28</v>
      </c>
      <c r="R27" s="169">
        <f t="shared" si="5"/>
        <v>13231.918996680306</v>
      </c>
    </row>
    <row r="28" spans="1:18" x14ac:dyDescent="0.3">
      <c r="A28" s="159">
        <f t="shared" si="6"/>
        <v>46600</v>
      </c>
      <c r="B28" s="140">
        <v>15</v>
      </c>
      <c r="C28" s="126">
        <f t="shared" si="7"/>
        <v>27177.984300380289</v>
      </c>
      <c r="D28" s="160">
        <f t="shared" si="0"/>
        <v>79.27</v>
      </c>
      <c r="E28" s="160">
        <f t="shared" si="1"/>
        <v>746.39134569559053</v>
      </c>
      <c r="F28" s="160">
        <f t="shared" si="8"/>
        <v>825.66</v>
      </c>
      <c r="G28" s="126">
        <f t="shared" si="2"/>
        <v>26431.5929546847</v>
      </c>
      <c r="L28" s="191">
        <f t="shared" si="9"/>
        <v>46600</v>
      </c>
      <c r="M28" s="165">
        <v>15</v>
      </c>
      <c r="N28" s="169">
        <f t="shared" si="10"/>
        <v>13231.918996680306</v>
      </c>
      <c r="O28" s="192">
        <f t="shared" si="3"/>
        <v>38.590000000000003</v>
      </c>
      <c r="P28" s="192">
        <f t="shared" si="4"/>
        <v>422.69128674662915</v>
      </c>
      <c r="Q28" s="192">
        <f t="shared" si="11"/>
        <v>461.28</v>
      </c>
      <c r="R28" s="169">
        <f t="shared" si="5"/>
        <v>12809.227709933677</v>
      </c>
    </row>
    <row r="29" spans="1:18" x14ac:dyDescent="0.3">
      <c r="A29" s="159">
        <f t="shared" si="6"/>
        <v>46631</v>
      </c>
      <c r="B29" s="140">
        <v>16</v>
      </c>
      <c r="C29" s="126">
        <f t="shared" si="7"/>
        <v>26431.5929546847</v>
      </c>
      <c r="D29" s="160">
        <f t="shared" si="0"/>
        <v>77.09</v>
      </c>
      <c r="E29" s="160">
        <f t="shared" si="1"/>
        <v>748.56832045386943</v>
      </c>
      <c r="F29" s="160">
        <f t="shared" si="8"/>
        <v>825.66</v>
      </c>
      <c r="G29" s="126">
        <f t="shared" si="2"/>
        <v>25683.024634230831</v>
      </c>
      <c r="L29" s="191">
        <f t="shared" si="9"/>
        <v>46631</v>
      </c>
      <c r="M29" s="165">
        <v>16</v>
      </c>
      <c r="N29" s="169">
        <f t="shared" si="10"/>
        <v>12809.227709933677</v>
      </c>
      <c r="O29" s="192">
        <f t="shared" si="3"/>
        <v>37.36</v>
      </c>
      <c r="P29" s="192">
        <f t="shared" si="4"/>
        <v>423.92413633297355</v>
      </c>
      <c r="Q29" s="192">
        <f t="shared" si="11"/>
        <v>461.28</v>
      </c>
      <c r="R29" s="169">
        <f t="shared" si="5"/>
        <v>12385.303573600704</v>
      </c>
    </row>
    <row r="30" spans="1:18" x14ac:dyDescent="0.3">
      <c r="A30" s="159">
        <f t="shared" si="6"/>
        <v>46661</v>
      </c>
      <c r="B30" s="140">
        <v>17</v>
      </c>
      <c r="C30" s="126">
        <f t="shared" si="7"/>
        <v>25683.024634230831</v>
      </c>
      <c r="D30" s="160">
        <f t="shared" si="0"/>
        <v>74.91</v>
      </c>
      <c r="E30" s="160">
        <f t="shared" si="1"/>
        <v>750.75164472185986</v>
      </c>
      <c r="F30" s="160">
        <f t="shared" si="8"/>
        <v>825.66</v>
      </c>
      <c r="G30" s="126">
        <f t="shared" si="2"/>
        <v>24932.272989508972</v>
      </c>
      <c r="L30" s="191">
        <f t="shared" si="9"/>
        <v>46661</v>
      </c>
      <c r="M30" s="165">
        <v>17</v>
      </c>
      <c r="N30" s="169">
        <f t="shared" si="10"/>
        <v>12385.303573600704</v>
      </c>
      <c r="O30" s="192">
        <f t="shared" si="3"/>
        <v>36.119999999999997</v>
      </c>
      <c r="P30" s="192">
        <f t="shared" si="4"/>
        <v>425.16058173061134</v>
      </c>
      <c r="Q30" s="192">
        <f t="shared" si="11"/>
        <v>461.28</v>
      </c>
      <c r="R30" s="169">
        <f t="shared" si="5"/>
        <v>11960.142991870092</v>
      </c>
    </row>
    <row r="31" spans="1:18" x14ac:dyDescent="0.3">
      <c r="A31" s="159">
        <f t="shared" si="6"/>
        <v>46692</v>
      </c>
      <c r="B31" s="140">
        <v>18</v>
      </c>
      <c r="C31" s="126">
        <f t="shared" si="7"/>
        <v>24932.272989508972</v>
      </c>
      <c r="D31" s="160">
        <f t="shared" si="0"/>
        <v>72.72</v>
      </c>
      <c r="E31" s="160">
        <f t="shared" si="1"/>
        <v>752.94133701896533</v>
      </c>
      <c r="F31" s="160">
        <f t="shared" si="8"/>
        <v>825.66</v>
      </c>
      <c r="G31" s="126">
        <f t="shared" si="2"/>
        <v>24179.331652490007</v>
      </c>
      <c r="L31" s="191">
        <f t="shared" si="9"/>
        <v>46692</v>
      </c>
      <c r="M31" s="165">
        <v>18</v>
      </c>
      <c r="N31" s="169">
        <f t="shared" si="10"/>
        <v>11960.142991870092</v>
      </c>
      <c r="O31" s="192">
        <f t="shared" si="3"/>
        <v>34.880000000000003</v>
      </c>
      <c r="P31" s="192">
        <f t="shared" si="4"/>
        <v>426.40063342732566</v>
      </c>
      <c r="Q31" s="192">
        <f t="shared" si="11"/>
        <v>461.28</v>
      </c>
      <c r="R31" s="169">
        <f t="shared" si="5"/>
        <v>11533.742358442767</v>
      </c>
    </row>
    <row r="32" spans="1:18" x14ac:dyDescent="0.3">
      <c r="A32" s="159">
        <f t="shared" si="6"/>
        <v>46722</v>
      </c>
      <c r="B32" s="140">
        <v>19</v>
      </c>
      <c r="C32" s="126">
        <f t="shared" si="7"/>
        <v>24179.331652490007</v>
      </c>
      <c r="D32" s="160">
        <f t="shared" si="0"/>
        <v>70.52</v>
      </c>
      <c r="E32" s="160">
        <f t="shared" si="1"/>
        <v>755.13741591860389</v>
      </c>
      <c r="F32" s="160">
        <f t="shared" si="8"/>
        <v>825.66</v>
      </c>
      <c r="G32" s="126">
        <f t="shared" si="2"/>
        <v>23424.194236571402</v>
      </c>
      <c r="L32" s="191">
        <f t="shared" si="9"/>
        <v>46722</v>
      </c>
      <c r="M32" s="165">
        <v>19</v>
      </c>
      <c r="N32" s="169">
        <f t="shared" si="10"/>
        <v>11533.742358442767</v>
      </c>
      <c r="O32" s="192">
        <f t="shared" si="3"/>
        <v>33.64</v>
      </c>
      <c r="P32" s="192">
        <f t="shared" si="4"/>
        <v>427.64430194148878</v>
      </c>
      <c r="Q32" s="192">
        <f t="shared" si="11"/>
        <v>461.28</v>
      </c>
      <c r="R32" s="169">
        <f t="shared" si="5"/>
        <v>11106.098056501278</v>
      </c>
    </row>
    <row r="33" spans="1:18" x14ac:dyDescent="0.3">
      <c r="A33" s="159">
        <f t="shared" si="6"/>
        <v>46753</v>
      </c>
      <c r="B33" s="140">
        <v>20</v>
      </c>
      <c r="C33" s="126">
        <f t="shared" si="7"/>
        <v>23424.194236571402</v>
      </c>
      <c r="D33" s="160">
        <f t="shared" si="0"/>
        <v>68.319999999999993</v>
      </c>
      <c r="E33" s="160">
        <f t="shared" si="1"/>
        <v>757.33990004836642</v>
      </c>
      <c r="F33" s="160">
        <f t="shared" si="8"/>
        <v>825.66</v>
      </c>
      <c r="G33" s="126">
        <f t="shared" si="2"/>
        <v>22666.854336523036</v>
      </c>
      <c r="L33" s="191">
        <f t="shared" si="9"/>
        <v>46753</v>
      </c>
      <c r="M33" s="165">
        <v>20</v>
      </c>
      <c r="N33" s="169">
        <f t="shared" si="10"/>
        <v>11106.098056501278</v>
      </c>
      <c r="O33" s="192">
        <f t="shared" si="3"/>
        <v>32.39</v>
      </c>
      <c r="P33" s="192">
        <f t="shared" si="4"/>
        <v>428.89159782215143</v>
      </c>
      <c r="Q33" s="192">
        <f t="shared" si="11"/>
        <v>461.28</v>
      </c>
      <c r="R33" s="169">
        <f t="shared" si="5"/>
        <v>10677.206458679126</v>
      </c>
    </row>
    <row r="34" spans="1:18" x14ac:dyDescent="0.3">
      <c r="A34" s="159">
        <f t="shared" si="6"/>
        <v>46784</v>
      </c>
      <c r="B34" s="140">
        <v>21</v>
      </c>
      <c r="C34" s="126">
        <f t="shared" si="7"/>
        <v>22666.854336523036</v>
      </c>
      <c r="D34" s="160">
        <f t="shared" si="0"/>
        <v>66.11</v>
      </c>
      <c r="E34" s="160">
        <f t="shared" si="1"/>
        <v>759.54880809017425</v>
      </c>
      <c r="F34" s="160">
        <f t="shared" si="8"/>
        <v>825.66</v>
      </c>
      <c r="G34" s="126">
        <f t="shared" si="2"/>
        <v>21907.305528432862</v>
      </c>
      <c r="L34" s="191">
        <f t="shared" si="9"/>
        <v>46784</v>
      </c>
      <c r="M34" s="165">
        <v>21</v>
      </c>
      <c r="N34" s="169">
        <f t="shared" si="10"/>
        <v>10677.206458679126</v>
      </c>
      <c r="O34" s="192">
        <f t="shared" si="3"/>
        <v>31.14</v>
      </c>
      <c r="P34" s="192">
        <f t="shared" si="4"/>
        <v>430.14253164913265</v>
      </c>
      <c r="Q34" s="192">
        <f t="shared" si="11"/>
        <v>461.28</v>
      </c>
      <c r="R34" s="169">
        <f t="shared" si="5"/>
        <v>10247.063927029993</v>
      </c>
    </row>
    <row r="35" spans="1:18" x14ac:dyDescent="0.3">
      <c r="A35" s="159">
        <f t="shared" si="6"/>
        <v>46813</v>
      </c>
      <c r="B35" s="140">
        <v>22</v>
      </c>
      <c r="C35" s="126">
        <f t="shared" si="7"/>
        <v>21907.305528432862</v>
      </c>
      <c r="D35" s="160">
        <f t="shared" si="0"/>
        <v>63.9</v>
      </c>
      <c r="E35" s="160">
        <f t="shared" si="1"/>
        <v>761.76415878043736</v>
      </c>
      <c r="F35" s="160">
        <f t="shared" si="8"/>
        <v>825.66</v>
      </c>
      <c r="G35" s="126">
        <f t="shared" si="2"/>
        <v>21145.541369652427</v>
      </c>
      <c r="L35" s="191">
        <f t="shared" si="9"/>
        <v>46813</v>
      </c>
      <c r="M35" s="165">
        <v>22</v>
      </c>
      <c r="N35" s="169">
        <f t="shared" si="10"/>
        <v>10247.063927029993</v>
      </c>
      <c r="O35" s="192">
        <f t="shared" si="3"/>
        <v>29.89</v>
      </c>
      <c r="P35" s="192">
        <f t="shared" si="4"/>
        <v>431.39711403310929</v>
      </c>
      <c r="Q35" s="192">
        <f t="shared" si="11"/>
        <v>461.28</v>
      </c>
      <c r="R35" s="169">
        <f t="shared" si="5"/>
        <v>9815.6668129968839</v>
      </c>
    </row>
    <row r="36" spans="1:18" x14ac:dyDescent="0.3">
      <c r="A36" s="159">
        <f t="shared" si="6"/>
        <v>46844</v>
      </c>
      <c r="B36" s="140">
        <v>23</v>
      </c>
      <c r="C36" s="126">
        <f t="shared" si="7"/>
        <v>21145.541369652427</v>
      </c>
      <c r="D36" s="160">
        <f t="shared" si="0"/>
        <v>61.67</v>
      </c>
      <c r="E36" s="160">
        <f t="shared" si="1"/>
        <v>763.98597091021361</v>
      </c>
      <c r="F36" s="160">
        <f t="shared" si="8"/>
        <v>825.66</v>
      </c>
      <c r="G36" s="126">
        <f t="shared" si="2"/>
        <v>20381.555398742214</v>
      </c>
      <c r="L36" s="191">
        <f t="shared" si="9"/>
        <v>46844</v>
      </c>
      <c r="M36" s="165">
        <v>23</v>
      </c>
      <c r="N36" s="169">
        <f t="shared" si="10"/>
        <v>9815.6668129968839</v>
      </c>
      <c r="O36" s="192">
        <f t="shared" si="3"/>
        <v>28.63</v>
      </c>
      <c r="P36" s="192">
        <f t="shared" si="4"/>
        <v>432.6553556157059</v>
      </c>
      <c r="Q36" s="192">
        <f t="shared" si="11"/>
        <v>461.28</v>
      </c>
      <c r="R36" s="169">
        <f t="shared" si="5"/>
        <v>9383.0114573811788</v>
      </c>
    </row>
    <row r="37" spans="1:18" x14ac:dyDescent="0.3">
      <c r="A37" s="159">
        <f t="shared" si="6"/>
        <v>46874</v>
      </c>
      <c r="B37" s="140">
        <v>24</v>
      </c>
      <c r="C37" s="126">
        <f t="shared" si="7"/>
        <v>20381.555398742214</v>
      </c>
      <c r="D37" s="160">
        <f t="shared" si="0"/>
        <v>59.45</v>
      </c>
      <c r="E37" s="160">
        <f t="shared" si="1"/>
        <v>766.21426332536828</v>
      </c>
      <c r="F37" s="160">
        <f t="shared" si="8"/>
        <v>825.66</v>
      </c>
      <c r="G37" s="126">
        <f t="shared" si="2"/>
        <v>19615.341135416846</v>
      </c>
      <c r="L37" s="191">
        <f t="shared" si="9"/>
        <v>46874</v>
      </c>
      <c r="M37" s="165">
        <v>24</v>
      </c>
      <c r="N37" s="169">
        <f t="shared" si="10"/>
        <v>9383.0114573811788</v>
      </c>
      <c r="O37" s="192">
        <f t="shared" si="3"/>
        <v>27.37</v>
      </c>
      <c r="P37" s="192">
        <f t="shared" si="4"/>
        <v>433.91726706958497</v>
      </c>
      <c r="Q37" s="192">
        <f t="shared" si="11"/>
        <v>461.28</v>
      </c>
      <c r="R37" s="169">
        <f t="shared" si="5"/>
        <v>8949.0941903115945</v>
      </c>
    </row>
    <row r="38" spans="1:18" x14ac:dyDescent="0.3">
      <c r="A38" s="159">
        <f t="shared" si="6"/>
        <v>46905</v>
      </c>
      <c r="B38" s="140">
        <v>25</v>
      </c>
      <c r="C38" s="126">
        <f t="shared" si="7"/>
        <v>19615.341135416846</v>
      </c>
      <c r="D38" s="160">
        <f t="shared" si="0"/>
        <v>57.21</v>
      </c>
      <c r="E38" s="160">
        <f t="shared" si="1"/>
        <v>768.44905492673399</v>
      </c>
      <c r="F38" s="160">
        <f t="shared" si="8"/>
        <v>825.66</v>
      </c>
      <c r="G38" s="126">
        <f t="shared" si="2"/>
        <v>18846.89208049011</v>
      </c>
      <c r="L38" s="191">
        <f t="shared" si="9"/>
        <v>46905</v>
      </c>
      <c r="M38" s="165">
        <v>25</v>
      </c>
      <c r="N38" s="169">
        <f t="shared" si="10"/>
        <v>8949.0941903115945</v>
      </c>
      <c r="O38" s="192">
        <f t="shared" si="3"/>
        <v>26.1</v>
      </c>
      <c r="P38" s="192">
        <f t="shared" si="4"/>
        <v>435.18285909853796</v>
      </c>
      <c r="Q38" s="192">
        <f t="shared" si="11"/>
        <v>461.28</v>
      </c>
      <c r="R38" s="169">
        <f t="shared" si="5"/>
        <v>8513.9113312130557</v>
      </c>
    </row>
    <row r="39" spans="1:18" x14ac:dyDescent="0.3">
      <c r="A39" s="159">
        <f t="shared" si="6"/>
        <v>46935</v>
      </c>
      <c r="B39" s="140">
        <v>26</v>
      </c>
      <c r="C39" s="126">
        <f t="shared" si="7"/>
        <v>18846.89208049011</v>
      </c>
      <c r="D39" s="160">
        <f t="shared" si="0"/>
        <v>54.97</v>
      </c>
      <c r="E39" s="160">
        <f t="shared" si="1"/>
        <v>770.69036467027036</v>
      </c>
      <c r="F39" s="160">
        <f t="shared" si="8"/>
        <v>825.66</v>
      </c>
      <c r="G39" s="126">
        <f t="shared" si="2"/>
        <v>18076.20171581984</v>
      </c>
      <c r="L39" s="191">
        <f t="shared" si="9"/>
        <v>46935</v>
      </c>
      <c r="M39" s="165">
        <v>26</v>
      </c>
      <c r="N39" s="169">
        <f t="shared" si="10"/>
        <v>8513.9113312130557</v>
      </c>
      <c r="O39" s="192">
        <f t="shared" si="3"/>
        <v>24.83</v>
      </c>
      <c r="P39" s="192">
        <f t="shared" si="4"/>
        <v>436.45214243757539</v>
      </c>
      <c r="Q39" s="192">
        <f t="shared" si="11"/>
        <v>461.28</v>
      </c>
      <c r="R39" s="169">
        <f t="shared" si="5"/>
        <v>8077.4591887754805</v>
      </c>
    </row>
    <row r="40" spans="1:18" x14ac:dyDescent="0.3">
      <c r="A40" s="159">
        <f t="shared" si="6"/>
        <v>46966</v>
      </c>
      <c r="B40" s="140">
        <v>27</v>
      </c>
      <c r="C40" s="126">
        <f t="shared" si="7"/>
        <v>18076.20171581984</v>
      </c>
      <c r="D40" s="160">
        <f t="shared" si="0"/>
        <v>52.72</v>
      </c>
      <c r="E40" s="160">
        <f t="shared" si="1"/>
        <v>772.93821156722527</v>
      </c>
      <c r="F40" s="160">
        <f t="shared" si="8"/>
        <v>825.66</v>
      </c>
      <c r="G40" s="126">
        <f t="shared" si="2"/>
        <v>17303.263504252613</v>
      </c>
      <c r="L40" s="191">
        <f t="shared" si="9"/>
        <v>46966</v>
      </c>
      <c r="M40" s="165">
        <v>27</v>
      </c>
      <c r="N40" s="169">
        <f t="shared" si="10"/>
        <v>8077.4591887754805</v>
      </c>
      <c r="O40" s="192">
        <f t="shared" si="3"/>
        <v>23.56</v>
      </c>
      <c r="P40" s="192">
        <f t="shared" si="4"/>
        <v>437.72512785301831</v>
      </c>
      <c r="Q40" s="192">
        <f t="shared" si="11"/>
        <v>461.28</v>
      </c>
      <c r="R40" s="169">
        <f t="shared" si="5"/>
        <v>7639.734060922462</v>
      </c>
    </row>
    <row r="41" spans="1:18" x14ac:dyDescent="0.3">
      <c r="A41" s="159">
        <f t="shared" si="6"/>
        <v>46997</v>
      </c>
      <c r="B41" s="140">
        <v>28</v>
      </c>
      <c r="C41" s="126">
        <f t="shared" si="7"/>
        <v>17303.263504252613</v>
      </c>
      <c r="D41" s="160">
        <f t="shared" si="0"/>
        <v>50.47</v>
      </c>
      <c r="E41" s="160">
        <f t="shared" si="1"/>
        <v>775.19261468429636</v>
      </c>
      <c r="F41" s="160">
        <f t="shared" si="8"/>
        <v>825.66</v>
      </c>
      <c r="G41" s="126">
        <f t="shared" si="2"/>
        <v>16528.070889568316</v>
      </c>
      <c r="L41" s="191">
        <f t="shared" si="9"/>
        <v>46997</v>
      </c>
      <c r="M41" s="165">
        <v>28</v>
      </c>
      <c r="N41" s="169">
        <f t="shared" si="10"/>
        <v>7639.734060922462</v>
      </c>
      <c r="O41" s="192">
        <f t="shared" si="3"/>
        <v>22.28</v>
      </c>
      <c r="P41" s="192">
        <f t="shared" si="4"/>
        <v>439.00182614258961</v>
      </c>
      <c r="Q41" s="192">
        <f t="shared" si="11"/>
        <v>461.28</v>
      </c>
      <c r="R41" s="169">
        <f t="shared" si="5"/>
        <v>7200.7322347798727</v>
      </c>
    </row>
    <row r="42" spans="1:18" x14ac:dyDescent="0.3">
      <c r="A42" s="159">
        <f t="shared" si="6"/>
        <v>47027</v>
      </c>
      <c r="B42" s="140">
        <v>29</v>
      </c>
      <c r="C42" s="126">
        <f t="shared" si="7"/>
        <v>16528.070889568316</v>
      </c>
      <c r="D42" s="160">
        <f t="shared" si="0"/>
        <v>48.21</v>
      </c>
      <c r="E42" s="160">
        <f t="shared" si="1"/>
        <v>777.4535931437922</v>
      </c>
      <c r="F42" s="160">
        <f t="shared" si="8"/>
        <v>825.66</v>
      </c>
      <c r="G42" s="126">
        <f t="shared" si="2"/>
        <v>15750.617296424523</v>
      </c>
      <c r="L42" s="191">
        <f t="shared" si="9"/>
        <v>47027</v>
      </c>
      <c r="M42" s="165">
        <v>29</v>
      </c>
      <c r="N42" s="169">
        <f t="shared" si="10"/>
        <v>7200.7322347798727</v>
      </c>
      <c r="O42" s="192">
        <f t="shared" si="3"/>
        <v>21</v>
      </c>
      <c r="P42" s="192">
        <f t="shared" si="4"/>
        <v>440.28224813550554</v>
      </c>
      <c r="Q42" s="192">
        <f t="shared" si="11"/>
        <v>461.28</v>
      </c>
      <c r="R42" s="169">
        <f t="shared" si="5"/>
        <v>6760.4499866443675</v>
      </c>
    </row>
    <row r="43" spans="1:18" x14ac:dyDescent="0.3">
      <c r="A43" s="159">
        <f t="shared" si="6"/>
        <v>47058</v>
      </c>
      <c r="B43" s="140">
        <v>30</v>
      </c>
      <c r="C43" s="126">
        <f t="shared" si="7"/>
        <v>15750.617296424523</v>
      </c>
      <c r="D43" s="160">
        <f t="shared" si="0"/>
        <v>45.94</v>
      </c>
      <c r="E43" s="160">
        <f t="shared" si="1"/>
        <v>779.72116612379489</v>
      </c>
      <c r="F43" s="160">
        <f t="shared" si="8"/>
        <v>825.66</v>
      </c>
      <c r="G43" s="126">
        <f t="shared" si="2"/>
        <v>14970.896130300729</v>
      </c>
      <c r="L43" s="191">
        <f t="shared" si="9"/>
        <v>47058</v>
      </c>
      <c r="M43" s="165">
        <v>30</v>
      </c>
      <c r="N43" s="169">
        <f t="shared" si="10"/>
        <v>6760.4499866443675</v>
      </c>
      <c r="O43" s="192">
        <f t="shared" si="3"/>
        <v>19.72</v>
      </c>
      <c r="P43" s="192">
        <f t="shared" si="4"/>
        <v>441.5664046925674</v>
      </c>
      <c r="Q43" s="192">
        <f t="shared" si="11"/>
        <v>461.28</v>
      </c>
      <c r="R43" s="169">
        <f t="shared" si="5"/>
        <v>6318.8835819517999</v>
      </c>
    </row>
    <row r="44" spans="1:18" x14ac:dyDescent="0.3">
      <c r="A44" s="159">
        <f t="shared" si="6"/>
        <v>47088</v>
      </c>
      <c r="B44" s="140">
        <v>31</v>
      </c>
      <c r="C44" s="126">
        <f t="shared" si="7"/>
        <v>14970.896130300729</v>
      </c>
      <c r="D44" s="160">
        <f t="shared" si="0"/>
        <v>43.67</v>
      </c>
      <c r="E44" s="160">
        <f t="shared" si="1"/>
        <v>781.99535285832269</v>
      </c>
      <c r="F44" s="160">
        <f t="shared" si="8"/>
        <v>825.66</v>
      </c>
      <c r="G44" s="126">
        <f t="shared" si="2"/>
        <v>14188.900777442406</v>
      </c>
      <c r="L44" s="191">
        <f t="shared" si="9"/>
        <v>47088</v>
      </c>
      <c r="M44" s="165">
        <v>31</v>
      </c>
      <c r="N44" s="169">
        <f t="shared" si="10"/>
        <v>6318.8835819517999</v>
      </c>
      <c r="O44" s="192">
        <f t="shared" si="3"/>
        <v>18.43</v>
      </c>
      <c r="P44" s="192">
        <f t="shared" si="4"/>
        <v>442.85430670625408</v>
      </c>
      <c r="Q44" s="192">
        <f t="shared" si="11"/>
        <v>461.28</v>
      </c>
      <c r="R44" s="169">
        <f t="shared" si="5"/>
        <v>5876.0292752455462</v>
      </c>
    </row>
    <row r="45" spans="1:18" x14ac:dyDescent="0.3">
      <c r="A45" s="159">
        <f t="shared" si="6"/>
        <v>47119</v>
      </c>
      <c r="B45" s="140">
        <v>32</v>
      </c>
      <c r="C45" s="126">
        <f t="shared" si="7"/>
        <v>14188.900777442406</v>
      </c>
      <c r="D45" s="160">
        <f t="shared" si="0"/>
        <v>41.38</v>
      </c>
      <c r="E45" s="160">
        <f t="shared" si="1"/>
        <v>784.27617263749266</v>
      </c>
      <c r="F45" s="160">
        <f t="shared" si="8"/>
        <v>825.66</v>
      </c>
      <c r="G45" s="126">
        <f t="shared" si="2"/>
        <v>13404.624604804914</v>
      </c>
      <c r="L45" s="191">
        <f t="shared" si="9"/>
        <v>47119</v>
      </c>
      <c r="M45" s="165">
        <v>32</v>
      </c>
      <c r="N45" s="169">
        <f t="shared" si="10"/>
        <v>5876.0292752455462</v>
      </c>
      <c r="O45" s="192">
        <f t="shared" si="3"/>
        <v>17.14</v>
      </c>
      <c r="P45" s="192">
        <f t="shared" si="4"/>
        <v>444.1459651008139</v>
      </c>
      <c r="Q45" s="192">
        <f t="shared" si="11"/>
        <v>461.28</v>
      </c>
      <c r="R45" s="169">
        <f t="shared" si="5"/>
        <v>5431.8833101447326</v>
      </c>
    </row>
    <row r="46" spans="1:18" x14ac:dyDescent="0.3">
      <c r="A46" s="159">
        <f t="shared" si="6"/>
        <v>47150</v>
      </c>
      <c r="B46" s="140">
        <v>33</v>
      </c>
      <c r="C46" s="126">
        <f t="shared" si="7"/>
        <v>13404.624604804914</v>
      </c>
      <c r="D46" s="160">
        <f t="shared" si="0"/>
        <v>39.1</v>
      </c>
      <c r="E46" s="160">
        <f t="shared" si="1"/>
        <v>786.56364480768548</v>
      </c>
      <c r="F46" s="160">
        <f t="shared" si="8"/>
        <v>825.66</v>
      </c>
      <c r="G46" s="126">
        <f t="shared" si="2"/>
        <v>12618.060959997229</v>
      </c>
      <c r="L46" s="191">
        <f t="shared" si="9"/>
        <v>47150</v>
      </c>
      <c r="M46" s="165">
        <v>33</v>
      </c>
      <c r="N46" s="169">
        <f t="shared" si="10"/>
        <v>5431.8833101447326</v>
      </c>
      <c r="O46" s="192">
        <f t="shared" si="3"/>
        <v>15.84</v>
      </c>
      <c r="P46" s="192">
        <f t="shared" si="4"/>
        <v>445.44139083235802</v>
      </c>
      <c r="Q46" s="192">
        <f t="shared" si="11"/>
        <v>461.28</v>
      </c>
      <c r="R46" s="169">
        <f t="shared" si="5"/>
        <v>4986.4419193123749</v>
      </c>
    </row>
    <row r="47" spans="1:18" x14ac:dyDescent="0.3">
      <c r="A47" s="159">
        <f t="shared" si="6"/>
        <v>47178</v>
      </c>
      <c r="B47" s="140">
        <v>34</v>
      </c>
      <c r="C47" s="126">
        <f t="shared" si="7"/>
        <v>12618.060959997229</v>
      </c>
      <c r="D47" s="160">
        <f t="shared" si="0"/>
        <v>36.799999999999997</v>
      </c>
      <c r="E47" s="160">
        <f t="shared" si="1"/>
        <v>788.85778877170776</v>
      </c>
      <c r="F47" s="160">
        <f t="shared" si="8"/>
        <v>825.66</v>
      </c>
      <c r="G47" s="126">
        <f t="shared" si="2"/>
        <v>11829.203171225521</v>
      </c>
      <c r="L47" s="191">
        <f t="shared" si="9"/>
        <v>47178</v>
      </c>
      <c r="M47" s="165">
        <v>34</v>
      </c>
      <c r="N47" s="169">
        <f t="shared" si="10"/>
        <v>4986.4419193123749</v>
      </c>
      <c r="O47" s="192">
        <f t="shared" si="3"/>
        <v>14.54</v>
      </c>
      <c r="P47" s="192">
        <f t="shared" si="4"/>
        <v>446.74059488895233</v>
      </c>
      <c r="Q47" s="192">
        <f t="shared" si="11"/>
        <v>461.28</v>
      </c>
      <c r="R47" s="169">
        <f t="shared" si="5"/>
        <v>4539.7013244234222</v>
      </c>
    </row>
    <row r="48" spans="1:18" x14ac:dyDescent="0.3">
      <c r="A48" s="159">
        <f t="shared" si="6"/>
        <v>47209</v>
      </c>
      <c r="B48" s="140">
        <v>35</v>
      </c>
      <c r="C48" s="126">
        <f t="shared" si="7"/>
        <v>11829.203171225521</v>
      </c>
      <c r="D48" s="160">
        <f t="shared" si="0"/>
        <v>34.5</v>
      </c>
      <c r="E48" s="160">
        <f t="shared" si="1"/>
        <v>791.15862398895865</v>
      </c>
      <c r="F48" s="160">
        <f t="shared" si="8"/>
        <v>825.66</v>
      </c>
      <c r="G48" s="126">
        <f t="shared" si="2"/>
        <v>11038.044547236563</v>
      </c>
      <c r="L48" s="191">
        <f t="shared" si="9"/>
        <v>47209</v>
      </c>
      <c r="M48" s="165">
        <v>35</v>
      </c>
      <c r="N48" s="169">
        <f t="shared" si="10"/>
        <v>4539.7013244234222</v>
      </c>
      <c r="O48" s="192">
        <f t="shared" si="3"/>
        <v>13.24</v>
      </c>
      <c r="P48" s="192">
        <f t="shared" si="4"/>
        <v>448.04358829071185</v>
      </c>
      <c r="Q48" s="192">
        <f t="shared" si="11"/>
        <v>461.28</v>
      </c>
      <c r="R48" s="169">
        <f t="shared" si="5"/>
        <v>4091.6577361327104</v>
      </c>
    </row>
    <row r="49" spans="1:18" x14ac:dyDescent="0.3">
      <c r="A49" s="159">
        <f t="shared" si="6"/>
        <v>47239</v>
      </c>
      <c r="B49" s="140">
        <v>36</v>
      </c>
      <c r="C49" s="126">
        <f t="shared" si="7"/>
        <v>11038.044547236563</v>
      </c>
      <c r="D49" s="160">
        <f t="shared" si="0"/>
        <v>32.19</v>
      </c>
      <c r="E49" s="160">
        <f t="shared" si="1"/>
        <v>793.46616997559306</v>
      </c>
      <c r="F49" s="160">
        <f t="shared" si="8"/>
        <v>825.66</v>
      </c>
      <c r="G49" s="126">
        <f t="shared" si="2"/>
        <v>10244.57837726097</v>
      </c>
      <c r="L49" s="191">
        <f t="shared" si="9"/>
        <v>47239</v>
      </c>
      <c r="M49" s="165">
        <v>36</v>
      </c>
      <c r="N49" s="169">
        <f t="shared" si="10"/>
        <v>4091.6577361327104</v>
      </c>
      <c r="O49" s="192">
        <f t="shared" si="3"/>
        <v>11.93</v>
      </c>
      <c r="P49" s="192">
        <f t="shared" si="4"/>
        <v>449.35038208989306</v>
      </c>
      <c r="Q49" s="192">
        <f t="shared" si="11"/>
        <v>461.28</v>
      </c>
      <c r="R49" s="169">
        <f t="shared" si="5"/>
        <v>3642.3073540428172</v>
      </c>
    </row>
    <row r="50" spans="1:18" x14ac:dyDescent="0.3">
      <c r="A50" s="159">
        <f t="shared" si="6"/>
        <v>47270</v>
      </c>
      <c r="B50" s="140">
        <v>37</v>
      </c>
      <c r="C50" s="126">
        <f t="shared" si="7"/>
        <v>10244.57837726097</v>
      </c>
      <c r="D50" s="160">
        <f t="shared" si="0"/>
        <v>29.88</v>
      </c>
      <c r="E50" s="160">
        <f t="shared" si="1"/>
        <v>795.78044630468867</v>
      </c>
      <c r="F50" s="160">
        <f t="shared" si="8"/>
        <v>825.66</v>
      </c>
      <c r="G50" s="126">
        <f t="shared" si="2"/>
        <v>9448.7979309562816</v>
      </c>
      <c r="L50" s="191">
        <f t="shared" si="9"/>
        <v>47270</v>
      </c>
      <c r="M50" s="165">
        <v>37</v>
      </c>
      <c r="N50" s="169">
        <f t="shared" si="10"/>
        <v>3642.3073540428172</v>
      </c>
      <c r="O50" s="192">
        <f t="shared" si="3"/>
        <v>10.62</v>
      </c>
      <c r="P50" s="192">
        <f t="shared" si="4"/>
        <v>450.66098737098861</v>
      </c>
      <c r="Q50" s="192">
        <f t="shared" si="11"/>
        <v>461.28</v>
      </c>
      <c r="R50" s="169">
        <f t="shared" si="5"/>
        <v>3191.6463666718287</v>
      </c>
    </row>
    <row r="51" spans="1:18" x14ac:dyDescent="0.3">
      <c r="A51" s="159">
        <f t="shared" si="6"/>
        <v>47300</v>
      </c>
      <c r="B51" s="140">
        <v>38</v>
      </c>
      <c r="C51" s="126">
        <f t="shared" si="7"/>
        <v>9448.7979309562816</v>
      </c>
      <c r="D51" s="160">
        <f t="shared" si="0"/>
        <v>27.56</v>
      </c>
      <c r="E51" s="160">
        <f t="shared" si="1"/>
        <v>798.10147260641077</v>
      </c>
      <c r="F51" s="160">
        <f t="shared" si="8"/>
        <v>825.66</v>
      </c>
      <c r="G51" s="126">
        <f t="shared" si="2"/>
        <v>8650.6964583498702</v>
      </c>
      <c r="L51" s="191">
        <f t="shared" si="9"/>
        <v>47300</v>
      </c>
      <c r="M51" s="165">
        <v>38</v>
      </c>
      <c r="N51" s="169">
        <f t="shared" si="10"/>
        <v>3191.6463666718287</v>
      </c>
      <c r="O51" s="192">
        <f t="shared" si="3"/>
        <v>9.31</v>
      </c>
      <c r="P51" s="192">
        <f t="shared" si="4"/>
        <v>451.97541525082067</v>
      </c>
      <c r="Q51" s="192">
        <f t="shared" si="11"/>
        <v>461.28</v>
      </c>
      <c r="R51" s="169">
        <f t="shared" si="5"/>
        <v>2739.6709514210079</v>
      </c>
    </row>
    <row r="52" spans="1:18" x14ac:dyDescent="0.3">
      <c r="A52" s="159">
        <f t="shared" si="6"/>
        <v>47331</v>
      </c>
      <c r="B52" s="140">
        <v>39</v>
      </c>
      <c r="C52" s="126">
        <f t="shared" si="7"/>
        <v>8650.6964583498702</v>
      </c>
      <c r="D52" s="160">
        <f t="shared" si="0"/>
        <v>25.23</v>
      </c>
      <c r="E52" s="160">
        <f t="shared" si="1"/>
        <v>800.42926856817928</v>
      </c>
      <c r="F52" s="160">
        <f t="shared" si="8"/>
        <v>825.66</v>
      </c>
      <c r="G52" s="126">
        <f t="shared" si="2"/>
        <v>7850.2671897816908</v>
      </c>
      <c r="L52" s="191">
        <f t="shared" si="9"/>
        <v>47331</v>
      </c>
      <c r="M52" s="165">
        <v>39</v>
      </c>
      <c r="N52" s="169">
        <f t="shared" si="10"/>
        <v>2739.6709514210079</v>
      </c>
      <c r="O52" s="192">
        <f t="shared" si="3"/>
        <v>7.99</v>
      </c>
      <c r="P52" s="192">
        <f t="shared" si="4"/>
        <v>453.29367687863555</v>
      </c>
      <c r="Q52" s="192">
        <f t="shared" si="11"/>
        <v>461.28</v>
      </c>
      <c r="R52" s="169">
        <f t="shared" si="5"/>
        <v>2286.3772745423721</v>
      </c>
    </row>
    <row r="53" spans="1:18" x14ac:dyDescent="0.3">
      <c r="A53" s="159">
        <f t="shared" si="6"/>
        <v>47362</v>
      </c>
      <c r="B53" s="140">
        <v>40</v>
      </c>
      <c r="C53" s="126">
        <f t="shared" si="7"/>
        <v>7850.2671897816908</v>
      </c>
      <c r="D53" s="160">
        <f t="shared" si="0"/>
        <v>22.9</v>
      </c>
      <c r="E53" s="160">
        <f t="shared" si="1"/>
        <v>802.76385393483645</v>
      </c>
      <c r="F53" s="160">
        <f t="shared" si="8"/>
        <v>825.66</v>
      </c>
      <c r="G53" s="126">
        <f t="shared" si="2"/>
        <v>7047.5033358468545</v>
      </c>
      <c r="L53" s="191">
        <f t="shared" si="9"/>
        <v>47362</v>
      </c>
      <c r="M53" s="165">
        <v>40</v>
      </c>
      <c r="N53" s="169">
        <f t="shared" si="10"/>
        <v>2286.3772745423721</v>
      </c>
      <c r="O53" s="192">
        <f t="shared" si="3"/>
        <v>6.67</v>
      </c>
      <c r="P53" s="192">
        <f t="shared" si="4"/>
        <v>454.61578343619817</v>
      </c>
      <c r="Q53" s="192">
        <f t="shared" si="11"/>
        <v>461.28</v>
      </c>
      <c r="R53" s="169">
        <f t="shared" si="5"/>
        <v>1831.7614911061739</v>
      </c>
    </row>
    <row r="54" spans="1:18" x14ac:dyDescent="0.3">
      <c r="A54" s="159">
        <f t="shared" si="6"/>
        <v>47392</v>
      </c>
      <c r="B54" s="140">
        <v>41</v>
      </c>
      <c r="C54" s="126">
        <f t="shared" si="7"/>
        <v>7047.5033358468545</v>
      </c>
      <c r="D54" s="160">
        <f t="shared" si="0"/>
        <v>20.56</v>
      </c>
      <c r="E54" s="160">
        <f t="shared" si="1"/>
        <v>805.10524850881313</v>
      </c>
      <c r="F54" s="160">
        <f t="shared" si="8"/>
        <v>825.66</v>
      </c>
      <c r="G54" s="126">
        <f t="shared" si="2"/>
        <v>6242.3980873380415</v>
      </c>
      <c r="L54" s="191">
        <f t="shared" si="9"/>
        <v>47392</v>
      </c>
      <c r="M54" s="165">
        <v>41</v>
      </c>
      <c r="N54" s="169">
        <f t="shared" si="10"/>
        <v>1831.7614911061739</v>
      </c>
      <c r="O54" s="192">
        <f t="shared" si="3"/>
        <v>5.34</v>
      </c>
      <c r="P54" s="192">
        <f t="shared" si="4"/>
        <v>455.94174613788715</v>
      </c>
      <c r="Q54" s="192">
        <f t="shared" si="11"/>
        <v>461.28</v>
      </c>
      <c r="R54" s="169">
        <f t="shared" si="5"/>
        <v>1375.8197449682868</v>
      </c>
    </row>
    <row r="55" spans="1:18" x14ac:dyDescent="0.3">
      <c r="A55" s="159">
        <f t="shared" si="6"/>
        <v>47423</v>
      </c>
      <c r="B55" s="140">
        <v>42</v>
      </c>
      <c r="C55" s="126">
        <f t="shared" si="7"/>
        <v>6242.3980873380415</v>
      </c>
      <c r="D55" s="160">
        <f t="shared" si="0"/>
        <v>18.21</v>
      </c>
      <c r="E55" s="160">
        <f t="shared" si="1"/>
        <v>807.45347215029722</v>
      </c>
      <c r="F55" s="160">
        <f t="shared" si="8"/>
        <v>825.66</v>
      </c>
      <c r="G55" s="126">
        <f t="shared" si="2"/>
        <v>5434.9446151877446</v>
      </c>
      <c r="L55" s="191">
        <f t="shared" si="9"/>
        <v>47423</v>
      </c>
      <c r="M55" s="165">
        <v>42</v>
      </c>
      <c r="N55" s="169">
        <f t="shared" si="10"/>
        <v>1375.8197449682868</v>
      </c>
      <c r="O55" s="192">
        <f t="shared" si="3"/>
        <v>4.01</v>
      </c>
      <c r="P55" s="192">
        <f t="shared" si="4"/>
        <v>457.27157623078926</v>
      </c>
      <c r="Q55" s="192">
        <f t="shared" si="11"/>
        <v>461.28</v>
      </c>
      <c r="R55" s="169">
        <f t="shared" si="5"/>
        <v>918.54816873749758</v>
      </c>
    </row>
    <row r="56" spans="1:18" x14ac:dyDescent="0.3">
      <c r="A56" s="159">
        <f t="shared" si="6"/>
        <v>47453</v>
      </c>
      <c r="B56" s="140">
        <v>43</v>
      </c>
      <c r="C56" s="126">
        <f t="shared" si="7"/>
        <v>5434.9446151877446</v>
      </c>
      <c r="D56" s="160">
        <f t="shared" si="0"/>
        <v>15.85</v>
      </c>
      <c r="E56" s="160">
        <f t="shared" si="1"/>
        <v>809.80854477740229</v>
      </c>
      <c r="F56" s="160">
        <f t="shared" si="8"/>
        <v>825.66</v>
      </c>
      <c r="G56" s="126">
        <f t="shared" si="2"/>
        <v>4625.1360704103427</v>
      </c>
      <c r="L56" s="191">
        <f t="shared" si="9"/>
        <v>47453</v>
      </c>
      <c r="M56" s="165">
        <v>43</v>
      </c>
      <c r="N56" s="169">
        <f t="shared" si="10"/>
        <v>918.54816873749758</v>
      </c>
      <c r="O56" s="192">
        <f t="shared" si="3"/>
        <v>2.68</v>
      </c>
      <c r="P56" s="192">
        <f t="shared" si="4"/>
        <v>458.60528499479574</v>
      </c>
      <c r="Q56" s="192">
        <f t="shared" si="11"/>
        <v>461.28</v>
      </c>
      <c r="R56" s="169">
        <f t="shared" si="5"/>
        <v>459.94288374270184</v>
      </c>
    </row>
    <row r="57" spans="1:18" x14ac:dyDescent="0.3">
      <c r="A57" s="159">
        <f t="shared" si="6"/>
        <v>47484</v>
      </c>
      <c r="B57" s="140">
        <v>44</v>
      </c>
      <c r="C57" s="126">
        <f t="shared" si="7"/>
        <v>4625.1360704103427</v>
      </c>
      <c r="D57" s="160">
        <f t="shared" si="0"/>
        <v>13.49</v>
      </c>
      <c r="E57" s="160">
        <f t="shared" si="1"/>
        <v>812.17048636633615</v>
      </c>
      <c r="F57" s="160">
        <f t="shared" si="8"/>
        <v>825.66</v>
      </c>
      <c r="G57" s="126">
        <f t="shared" si="2"/>
        <v>3812.9655840440064</v>
      </c>
      <c r="L57" s="191">
        <f t="shared" si="9"/>
        <v>47484</v>
      </c>
      <c r="M57" s="165">
        <v>44</v>
      </c>
      <c r="N57" s="169">
        <f t="shared" si="10"/>
        <v>459.94288374270184</v>
      </c>
      <c r="O57" s="192">
        <f t="shared" si="3"/>
        <v>1.34</v>
      </c>
      <c r="P57" s="192">
        <f t="shared" si="4"/>
        <v>459.94288374269718</v>
      </c>
      <c r="Q57" s="192">
        <f t="shared" si="11"/>
        <v>461.28</v>
      </c>
      <c r="R57" s="169">
        <f t="shared" si="5"/>
        <v>4.6611603465862572E-12</v>
      </c>
    </row>
    <row r="58" spans="1:18" x14ac:dyDescent="0.3">
      <c r="A58" s="159"/>
      <c r="B58" s="140"/>
      <c r="C58" s="126"/>
      <c r="D58" s="160"/>
      <c r="E58" s="160"/>
      <c r="F58" s="160"/>
      <c r="G58" s="126"/>
      <c r="L58" s="191"/>
      <c r="M58" s="165"/>
      <c r="N58" s="169"/>
      <c r="O58" s="192"/>
      <c r="P58" s="192"/>
      <c r="Q58" s="192"/>
      <c r="R58" s="169"/>
    </row>
    <row r="59" spans="1:18" x14ac:dyDescent="0.3">
      <c r="A59" s="159"/>
      <c r="B59" s="140"/>
      <c r="C59" s="126"/>
      <c r="D59" s="160"/>
      <c r="E59" s="160"/>
      <c r="F59" s="160"/>
      <c r="G59" s="126"/>
      <c r="L59" s="191"/>
      <c r="M59" s="165"/>
      <c r="N59" s="169"/>
      <c r="O59" s="192"/>
      <c r="P59" s="192"/>
      <c r="Q59" s="192"/>
      <c r="R59" s="169"/>
    </row>
    <row r="60" spans="1:18" x14ac:dyDescent="0.3">
      <c r="A60" s="159"/>
      <c r="B60" s="140"/>
      <c r="C60" s="126"/>
      <c r="D60" s="160"/>
      <c r="E60" s="160"/>
      <c r="F60" s="160"/>
      <c r="G60" s="126"/>
      <c r="L60" s="191"/>
      <c r="M60" s="165"/>
      <c r="N60" s="169"/>
      <c r="O60" s="192"/>
      <c r="P60" s="192"/>
      <c r="Q60" s="192"/>
      <c r="R60" s="169"/>
    </row>
    <row r="61" spans="1:18" x14ac:dyDescent="0.3">
      <c r="A61" s="159"/>
      <c r="B61" s="140"/>
      <c r="C61" s="126"/>
      <c r="D61" s="160"/>
      <c r="E61" s="160"/>
      <c r="F61" s="160"/>
      <c r="G61" s="126"/>
      <c r="L61" s="191"/>
      <c r="M61" s="165"/>
      <c r="N61" s="169"/>
      <c r="O61" s="192"/>
      <c r="P61" s="192"/>
      <c r="Q61" s="192"/>
      <c r="R61" s="169"/>
    </row>
    <row r="62" spans="1:18" x14ac:dyDescent="0.3">
      <c r="A62" s="159"/>
      <c r="B62" s="140"/>
      <c r="C62" s="126"/>
      <c r="D62" s="160"/>
      <c r="E62" s="160"/>
      <c r="F62" s="160"/>
      <c r="G62" s="126"/>
      <c r="L62" s="191"/>
      <c r="M62" s="165"/>
      <c r="N62" s="169"/>
      <c r="O62" s="192"/>
      <c r="P62" s="192"/>
      <c r="Q62" s="192"/>
      <c r="R62" s="169"/>
    </row>
    <row r="63" spans="1:18" x14ac:dyDescent="0.3">
      <c r="A63" s="159"/>
      <c r="B63" s="140"/>
      <c r="C63" s="126"/>
      <c r="D63" s="160"/>
      <c r="E63" s="160"/>
      <c r="F63" s="160"/>
      <c r="G63" s="126"/>
      <c r="L63" s="191"/>
      <c r="M63" s="165"/>
      <c r="N63" s="169"/>
      <c r="O63" s="192"/>
      <c r="P63" s="192"/>
      <c r="Q63" s="192"/>
      <c r="R63" s="169"/>
    </row>
    <row r="64" spans="1:18" x14ac:dyDescent="0.3">
      <c r="A64" s="159"/>
      <c r="B64" s="140"/>
      <c r="C64" s="126"/>
      <c r="D64" s="160"/>
      <c r="E64" s="160"/>
      <c r="F64" s="160"/>
      <c r="G64" s="126"/>
      <c r="L64" s="191"/>
      <c r="M64" s="165"/>
      <c r="N64" s="169"/>
      <c r="O64" s="192"/>
      <c r="P64" s="192"/>
      <c r="Q64" s="192"/>
      <c r="R64" s="169"/>
    </row>
    <row r="65" spans="1:20" x14ac:dyDescent="0.3">
      <c r="A65" s="159"/>
      <c r="B65" s="140"/>
      <c r="C65" s="126"/>
      <c r="D65" s="160"/>
      <c r="E65" s="160"/>
      <c r="F65" s="160"/>
      <c r="G65" s="126"/>
      <c r="L65" s="191"/>
      <c r="M65" s="165"/>
      <c r="N65" s="169"/>
      <c r="O65" s="192"/>
      <c r="P65" s="192"/>
      <c r="Q65" s="192"/>
      <c r="R65" s="169"/>
    </row>
    <row r="66" spans="1:20" x14ac:dyDescent="0.3">
      <c r="A66" s="159"/>
      <c r="B66" s="140"/>
      <c r="C66" s="126"/>
      <c r="D66" s="160"/>
      <c r="E66" s="160"/>
      <c r="F66" s="160"/>
      <c r="G66" s="126"/>
      <c r="L66" s="191"/>
      <c r="M66" s="165"/>
      <c r="N66" s="169"/>
      <c r="O66" s="192"/>
      <c r="P66" s="192"/>
      <c r="Q66" s="192"/>
      <c r="R66" s="169"/>
    </row>
    <row r="67" spans="1:20" x14ac:dyDescent="0.3">
      <c r="A67" s="159"/>
      <c r="B67" s="140"/>
      <c r="C67" s="126"/>
      <c r="D67" s="160"/>
      <c r="E67" s="160"/>
      <c r="F67" s="160"/>
      <c r="G67" s="126"/>
      <c r="L67" s="191"/>
      <c r="M67" s="165"/>
      <c r="N67" s="169"/>
      <c r="O67" s="192"/>
      <c r="P67" s="192"/>
      <c r="Q67" s="192"/>
      <c r="R67" s="169"/>
    </row>
    <row r="68" spans="1:20" x14ac:dyDescent="0.3">
      <c r="A68" s="159"/>
      <c r="B68" s="140"/>
      <c r="C68" s="126"/>
      <c r="D68" s="160"/>
      <c r="E68" s="160"/>
      <c r="F68" s="160"/>
      <c r="G68" s="126"/>
      <c r="L68" s="191"/>
      <c r="M68" s="165"/>
      <c r="N68" s="169"/>
      <c r="O68" s="192"/>
      <c r="P68" s="192"/>
      <c r="Q68" s="192"/>
      <c r="R68" s="169"/>
    </row>
    <row r="69" spans="1:20" x14ac:dyDescent="0.3">
      <c r="A69" s="159"/>
      <c r="B69" s="140"/>
      <c r="C69" s="126"/>
      <c r="D69" s="160"/>
      <c r="E69" s="160"/>
      <c r="F69" s="160"/>
      <c r="G69" s="126"/>
      <c r="L69" s="191"/>
      <c r="M69" s="165"/>
      <c r="N69" s="169"/>
      <c r="O69" s="192"/>
      <c r="P69" s="192"/>
      <c r="Q69" s="192"/>
      <c r="R69" s="169"/>
    </row>
    <row r="70" spans="1:20" x14ac:dyDescent="0.3">
      <c r="A70" s="159"/>
      <c r="B70" s="140"/>
      <c r="C70" s="126"/>
      <c r="D70" s="160"/>
      <c r="E70" s="160"/>
      <c r="F70" s="160"/>
      <c r="G70" s="126"/>
      <c r="L70" s="191"/>
      <c r="M70" s="165"/>
      <c r="N70" s="169"/>
      <c r="O70" s="192"/>
      <c r="P70" s="192"/>
      <c r="Q70" s="192"/>
      <c r="R70" s="169"/>
    </row>
    <row r="71" spans="1:20" x14ac:dyDescent="0.3">
      <c r="A71" s="159"/>
      <c r="B71" s="140"/>
      <c r="C71" s="126"/>
      <c r="D71" s="160"/>
      <c r="E71" s="160"/>
      <c r="F71" s="160"/>
      <c r="G71" s="126"/>
      <c r="L71" s="191"/>
      <c r="M71" s="165"/>
      <c r="N71" s="169"/>
      <c r="O71" s="192"/>
      <c r="P71" s="192"/>
      <c r="Q71" s="192"/>
      <c r="R71" s="169"/>
    </row>
    <row r="72" spans="1:20" x14ac:dyDescent="0.3">
      <c r="A72" s="159"/>
      <c r="B72" s="140"/>
      <c r="C72" s="126"/>
      <c r="D72" s="160"/>
      <c r="E72" s="160"/>
      <c r="F72" s="160"/>
      <c r="G72" s="126"/>
      <c r="L72" s="191"/>
      <c r="M72" s="165"/>
      <c r="N72" s="169"/>
      <c r="O72" s="192"/>
      <c r="P72" s="192"/>
      <c r="Q72" s="192"/>
      <c r="R72" s="169"/>
    </row>
    <row r="73" spans="1:20" x14ac:dyDescent="0.3">
      <c r="A73" s="159"/>
      <c r="B73" s="140"/>
      <c r="C73" s="126"/>
      <c r="D73" s="160"/>
      <c r="E73" s="160"/>
      <c r="F73" s="160"/>
      <c r="G73" s="126"/>
      <c r="L73" s="191"/>
      <c r="M73" s="165"/>
      <c r="N73" s="169"/>
      <c r="O73" s="192"/>
      <c r="P73" s="192"/>
      <c r="Q73" s="192"/>
      <c r="R73" s="169"/>
    </row>
    <row r="74" spans="1:20" x14ac:dyDescent="0.3">
      <c r="A74" s="159"/>
      <c r="B74" s="140"/>
      <c r="C74" s="126"/>
      <c r="D74" s="160"/>
      <c r="E74" s="160"/>
      <c r="F74" s="160"/>
      <c r="G74" s="126"/>
      <c r="L74" s="191"/>
      <c r="M74" s="165"/>
      <c r="N74" s="169"/>
      <c r="O74" s="192"/>
      <c r="P74" s="192"/>
      <c r="Q74" s="192"/>
      <c r="R74" s="169"/>
    </row>
    <row r="75" spans="1:20" x14ac:dyDescent="0.3">
      <c r="A75" s="193"/>
      <c r="B75" s="126"/>
      <c r="C75" s="126"/>
      <c r="D75" s="126"/>
      <c r="E75" s="126"/>
      <c r="F75" s="126"/>
      <c r="G75" s="126"/>
      <c r="H75" s="130"/>
      <c r="I75" s="130"/>
      <c r="J75" s="130"/>
      <c r="K75" s="130"/>
      <c r="L75" s="194"/>
      <c r="M75" s="169"/>
      <c r="N75" s="169"/>
      <c r="O75" s="169"/>
      <c r="P75" s="169"/>
      <c r="Q75" s="169"/>
      <c r="R75" s="169"/>
      <c r="S75" s="130"/>
      <c r="T75" s="130"/>
    </row>
    <row r="76" spans="1:20" x14ac:dyDescent="0.3">
      <c r="A76" s="193"/>
      <c r="B76" s="126"/>
      <c r="C76" s="126"/>
      <c r="D76" s="126"/>
      <c r="E76" s="126"/>
      <c r="F76" s="126"/>
      <c r="G76" s="126"/>
      <c r="H76" s="130"/>
      <c r="I76" s="130"/>
      <c r="J76" s="130"/>
      <c r="K76" s="130"/>
      <c r="L76" s="194"/>
      <c r="M76" s="169"/>
      <c r="N76" s="169"/>
      <c r="O76" s="169"/>
      <c r="P76" s="169"/>
      <c r="Q76" s="169"/>
      <c r="R76" s="169"/>
      <c r="S76" s="130"/>
      <c r="T76" s="130"/>
    </row>
    <row r="77" spans="1:20" x14ac:dyDescent="0.3">
      <c r="A77" s="193"/>
      <c r="B77" s="126"/>
      <c r="C77" s="126"/>
      <c r="D77" s="126"/>
      <c r="E77" s="126"/>
      <c r="F77" s="126"/>
      <c r="G77" s="126"/>
      <c r="H77" s="130"/>
      <c r="I77" s="130"/>
      <c r="J77" s="130"/>
      <c r="K77" s="130"/>
      <c r="L77" s="194"/>
      <c r="M77" s="169"/>
      <c r="N77" s="169"/>
      <c r="O77" s="169"/>
      <c r="P77" s="169"/>
      <c r="Q77" s="169"/>
      <c r="R77" s="169"/>
      <c r="S77" s="130"/>
      <c r="T77" s="130"/>
    </row>
    <row r="78" spans="1:20" x14ac:dyDescent="0.3">
      <c r="A78" s="193"/>
      <c r="B78" s="126"/>
      <c r="C78" s="126"/>
      <c r="D78" s="126"/>
      <c r="E78" s="126"/>
      <c r="F78" s="126"/>
      <c r="G78" s="126"/>
      <c r="H78" s="130"/>
      <c r="I78" s="130"/>
      <c r="J78" s="130"/>
      <c r="K78" s="130"/>
      <c r="L78" s="194"/>
      <c r="M78" s="169"/>
      <c r="N78" s="169"/>
      <c r="O78" s="169"/>
      <c r="P78" s="169"/>
      <c r="Q78" s="169"/>
      <c r="R78" s="169"/>
      <c r="S78" s="130"/>
      <c r="T78" s="130"/>
    </row>
    <row r="79" spans="1:20" x14ac:dyDescent="0.3">
      <c r="A79" s="193"/>
      <c r="B79" s="126"/>
      <c r="C79" s="126"/>
      <c r="D79" s="126"/>
      <c r="E79" s="126"/>
      <c r="F79" s="126"/>
      <c r="G79" s="126"/>
      <c r="H79" s="130"/>
      <c r="I79" s="130"/>
      <c r="J79" s="130"/>
      <c r="K79" s="130"/>
      <c r="L79" s="194"/>
      <c r="M79" s="169"/>
      <c r="N79" s="169"/>
      <c r="O79" s="169"/>
      <c r="P79" s="169"/>
      <c r="Q79" s="169"/>
      <c r="R79" s="169"/>
      <c r="S79" s="130"/>
      <c r="T79" s="130"/>
    </row>
    <row r="80" spans="1:20" x14ac:dyDescent="0.3">
      <c r="A80" s="193"/>
      <c r="B80" s="126"/>
      <c r="C80" s="126"/>
      <c r="D80" s="126"/>
      <c r="E80" s="126"/>
      <c r="F80" s="126"/>
      <c r="G80" s="126"/>
      <c r="H80" s="130"/>
      <c r="I80" s="130"/>
      <c r="J80" s="130"/>
      <c r="K80" s="130"/>
      <c r="L80" s="194"/>
      <c r="M80" s="169"/>
      <c r="N80" s="169"/>
      <c r="O80" s="169"/>
      <c r="P80" s="169"/>
      <c r="Q80" s="169"/>
      <c r="R80" s="169"/>
      <c r="S80" s="130"/>
      <c r="T80" s="130"/>
    </row>
    <row r="81" spans="1:20" x14ac:dyDescent="0.3">
      <c r="A81" s="193"/>
      <c r="B81" s="126"/>
      <c r="C81" s="126"/>
      <c r="D81" s="126"/>
      <c r="E81" s="126"/>
      <c r="F81" s="126"/>
      <c r="G81" s="126"/>
      <c r="H81" s="130"/>
      <c r="I81" s="130"/>
      <c r="J81" s="130"/>
      <c r="K81" s="130"/>
      <c r="L81" s="194"/>
      <c r="M81" s="169"/>
      <c r="N81" s="169"/>
      <c r="O81" s="169"/>
      <c r="P81" s="169"/>
      <c r="Q81" s="169"/>
      <c r="R81" s="169"/>
      <c r="S81" s="130"/>
      <c r="T81" s="130"/>
    </row>
    <row r="82" spans="1:20" x14ac:dyDescent="0.3">
      <c r="A82" s="193"/>
      <c r="B82" s="126"/>
      <c r="C82" s="126"/>
      <c r="D82" s="126"/>
      <c r="E82" s="126"/>
      <c r="F82" s="126"/>
      <c r="G82" s="126"/>
      <c r="H82" s="130"/>
      <c r="I82" s="130"/>
      <c r="J82" s="130"/>
      <c r="K82" s="130"/>
      <c r="L82" s="194"/>
      <c r="M82" s="169"/>
      <c r="N82" s="169"/>
      <c r="O82" s="169"/>
      <c r="P82" s="169"/>
      <c r="Q82" s="169"/>
      <c r="R82" s="169"/>
      <c r="S82" s="130"/>
      <c r="T82" s="130"/>
    </row>
    <row r="83" spans="1:20" x14ac:dyDescent="0.3">
      <c r="A83" s="193"/>
      <c r="B83" s="126"/>
      <c r="C83" s="126"/>
      <c r="D83" s="126"/>
      <c r="E83" s="126"/>
      <c r="F83" s="126"/>
      <c r="G83" s="126"/>
      <c r="H83" s="130"/>
      <c r="I83" s="130"/>
      <c r="J83" s="130"/>
      <c r="K83" s="130"/>
      <c r="L83" s="194"/>
      <c r="M83" s="169"/>
      <c r="N83" s="169"/>
      <c r="O83" s="169"/>
      <c r="P83" s="169"/>
      <c r="Q83" s="169"/>
      <c r="R83" s="169"/>
      <c r="S83" s="130"/>
      <c r="T83" s="130"/>
    </row>
    <row r="84" spans="1:20" x14ac:dyDescent="0.3">
      <c r="A84" s="193"/>
      <c r="B84" s="126"/>
      <c r="C84" s="126"/>
      <c r="D84" s="126"/>
      <c r="E84" s="126"/>
      <c r="F84" s="126"/>
      <c r="G84" s="126"/>
      <c r="H84" s="130"/>
      <c r="I84" s="130"/>
      <c r="J84" s="130"/>
      <c r="K84" s="130"/>
      <c r="L84" s="194"/>
      <c r="M84" s="169"/>
      <c r="N84" s="169"/>
      <c r="O84" s="169"/>
      <c r="P84" s="169"/>
      <c r="Q84" s="169"/>
      <c r="R84" s="169"/>
      <c r="S84" s="130"/>
      <c r="T84" s="130"/>
    </row>
    <row r="85" spans="1:20" x14ac:dyDescent="0.3">
      <c r="A85" s="193"/>
      <c r="B85" s="126"/>
      <c r="C85" s="126"/>
      <c r="D85" s="126"/>
      <c r="E85" s="126"/>
      <c r="F85" s="126"/>
      <c r="G85" s="126"/>
      <c r="H85" s="130"/>
      <c r="I85" s="130"/>
      <c r="J85" s="130"/>
      <c r="K85" s="130"/>
      <c r="L85" s="194"/>
      <c r="M85" s="169"/>
      <c r="N85" s="169"/>
      <c r="O85" s="169"/>
      <c r="P85" s="169"/>
      <c r="Q85" s="169"/>
      <c r="R85" s="169"/>
      <c r="S85" s="130"/>
      <c r="T85" s="130"/>
    </row>
    <row r="86" spans="1:20" x14ac:dyDescent="0.3">
      <c r="A86" s="193"/>
      <c r="B86" s="126"/>
      <c r="C86" s="126"/>
      <c r="D86" s="126"/>
      <c r="E86" s="126"/>
      <c r="F86" s="126"/>
      <c r="G86" s="126"/>
      <c r="H86" s="130"/>
      <c r="I86" s="130"/>
      <c r="J86" s="130"/>
      <c r="K86" s="130"/>
      <c r="L86" s="194"/>
      <c r="M86" s="169"/>
      <c r="N86" s="169"/>
      <c r="O86" s="169"/>
      <c r="P86" s="169"/>
      <c r="Q86" s="169"/>
      <c r="R86" s="169"/>
      <c r="S86" s="130"/>
      <c r="T86" s="130"/>
    </row>
    <row r="87" spans="1:20" x14ac:dyDescent="0.3">
      <c r="A87" s="193"/>
      <c r="B87" s="126"/>
      <c r="C87" s="126"/>
      <c r="D87" s="126"/>
      <c r="E87" s="126"/>
      <c r="F87" s="126"/>
      <c r="G87" s="126"/>
      <c r="H87" s="130"/>
      <c r="I87" s="130"/>
      <c r="J87" s="130"/>
      <c r="K87" s="130"/>
      <c r="L87" s="194"/>
      <c r="M87" s="169"/>
      <c r="N87" s="169"/>
      <c r="O87" s="169"/>
      <c r="P87" s="169"/>
      <c r="Q87" s="169"/>
      <c r="R87" s="169"/>
      <c r="S87" s="130"/>
      <c r="T87" s="130"/>
    </row>
    <row r="88" spans="1:20" x14ac:dyDescent="0.3">
      <c r="A88" s="193"/>
      <c r="B88" s="126"/>
      <c r="C88" s="126"/>
      <c r="D88" s="126"/>
      <c r="E88" s="126"/>
      <c r="F88" s="126"/>
      <c r="G88" s="126"/>
      <c r="H88" s="130"/>
      <c r="I88" s="130"/>
      <c r="J88" s="130"/>
      <c r="K88" s="130"/>
      <c r="L88" s="194"/>
      <c r="M88" s="169"/>
      <c r="N88" s="169"/>
      <c r="O88" s="169"/>
      <c r="P88" s="169"/>
      <c r="Q88" s="169"/>
      <c r="R88" s="169"/>
      <c r="S88" s="130"/>
      <c r="T88" s="130"/>
    </row>
    <row r="89" spans="1:20" x14ac:dyDescent="0.3">
      <c r="A89" s="193"/>
      <c r="B89" s="126"/>
      <c r="C89" s="126"/>
      <c r="D89" s="126"/>
      <c r="E89" s="126"/>
      <c r="F89" s="126"/>
      <c r="G89" s="126"/>
      <c r="H89" s="130"/>
      <c r="I89" s="130"/>
      <c r="J89" s="130"/>
      <c r="K89" s="130"/>
      <c r="L89" s="194"/>
      <c r="M89" s="169"/>
      <c r="N89" s="169"/>
      <c r="O89" s="169"/>
      <c r="P89" s="169"/>
      <c r="Q89" s="169"/>
      <c r="R89" s="169"/>
      <c r="S89" s="130"/>
      <c r="T89" s="130"/>
    </row>
    <row r="90" spans="1:20" x14ac:dyDescent="0.3">
      <c r="A90" s="193"/>
      <c r="B90" s="126"/>
      <c r="C90" s="126"/>
      <c r="D90" s="126"/>
      <c r="E90" s="126"/>
      <c r="F90" s="126"/>
      <c r="G90" s="126"/>
      <c r="H90" s="130"/>
      <c r="I90" s="130"/>
      <c r="J90" s="130"/>
      <c r="K90" s="130"/>
      <c r="L90" s="194"/>
      <c r="M90" s="169"/>
      <c r="N90" s="169"/>
      <c r="O90" s="169"/>
      <c r="P90" s="169"/>
      <c r="Q90" s="169"/>
      <c r="R90" s="169"/>
      <c r="S90" s="130"/>
      <c r="T90" s="130"/>
    </row>
    <row r="91" spans="1:20" x14ac:dyDescent="0.3">
      <c r="A91" s="193"/>
      <c r="B91" s="126"/>
      <c r="C91" s="126"/>
      <c r="D91" s="126"/>
      <c r="E91" s="126"/>
      <c r="F91" s="126"/>
      <c r="G91" s="126"/>
      <c r="H91" s="130"/>
      <c r="I91" s="130"/>
      <c r="J91" s="130"/>
      <c r="K91" s="130"/>
      <c r="L91" s="194"/>
      <c r="M91" s="169"/>
      <c r="N91" s="169"/>
      <c r="O91" s="169"/>
      <c r="P91" s="169"/>
      <c r="Q91" s="169"/>
      <c r="R91" s="169"/>
      <c r="S91" s="130"/>
      <c r="T91" s="130"/>
    </row>
    <row r="92" spans="1:20" x14ac:dyDescent="0.3">
      <c r="A92" s="193"/>
      <c r="B92" s="126"/>
      <c r="C92" s="126"/>
      <c r="D92" s="126"/>
      <c r="E92" s="126"/>
      <c r="F92" s="126"/>
      <c r="G92" s="126"/>
      <c r="H92" s="130"/>
      <c r="I92" s="130"/>
      <c r="J92" s="130"/>
      <c r="K92" s="130"/>
      <c r="L92" s="194"/>
      <c r="M92" s="169"/>
      <c r="N92" s="169"/>
      <c r="O92" s="169"/>
      <c r="P92" s="169"/>
      <c r="Q92" s="169"/>
      <c r="R92" s="169"/>
      <c r="S92" s="130"/>
      <c r="T92" s="130"/>
    </row>
    <row r="93" spans="1:20" x14ac:dyDescent="0.3">
      <c r="A93" s="193"/>
      <c r="B93" s="126"/>
      <c r="C93" s="126"/>
      <c r="D93" s="126"/>
      <c r="E93" s="126"/>
      <c r="F93" s="126"/>
      <c r="G93" s="126"/>
      <c r="H93" s="130"/>
      <c r="I93" s="130"/>
      <c r="J93" s="130"/>
      <c r="K93" s="130"/>
      <c r="L93" s="194"/>
      <c r="M93" s="169"/>
      <c r="N93" s="169"/>
      <c r="O93" s="169"/>
      <c r="P93" s="169"/>
      <c r="Q93" s="169"/>
      <c r="R93" s="169"/>
      <c r="S93" s="130"/>
      <c r="T93" s="130"/>
    </row>
    <row r="94" spans="1:20" x14ac:dyDescent="0.3">
      <c r="A94" s="193"/>
      <c r="B94" s="126"/>
      <c r="C94" s="126"/>
      <c r="D94" s="126"/>
      <c r="E94" s="126"/>
      <c r="F94" s="126"/>
      <c r="G94" s="126"/>
      <c r="H94" s="130"/>
      <c r="I94" s="130"/>
      <c r="J94" s="130"/>
      <c r="K94" s="130"/>
      <c r="L94" s="194"/>
      <c r="M94" s="169"/>
      <c r="N94" s="169"/>
      <c r="O94" s="169"/>
      <c r="P94" s="169"/>
      <c r="Q94" s="169"/>
      <c r="R94" s="169"/>
      <c r="S94" s="130"/>
      <c r="T94" s="130"/>
    </row>
    <row r="95" spans="1:20" x14ac:dyDescent="0.3">
      <c r="A95" s="193"/>
      <c r="B95" s="126"/>
      <c r="C95" s="126"/>
      <c r="D95" s="126"/>
      <c r="E95" s="126"/>
      <c r="F95" s="126"/>
      <c r="G95" s="126"/>
      <c r="H95" s="130"/>
      <c r="I95" s="130"/>
      <c r="J95" s="130"/>
      <c r="K95" s="130"/>
      <c r="L95" s="194"/>
      <c r="M95" s="169"/>
      <c r="N95" s="169"/>
      <c r="O95" s="169"/>
      <c r="P95" s="169"/>
      <c r="Q95" s="169"/>
      <c r="R95" s="169"/>
      <c r="S95" s="130"/>
      <c r="T95" s="130"/>
    </row>
    <row r="96" spans="1:20" x14ac:dyDescent="0.3">
      <c r="A96" s="193"/>
      <c r="B96" s="126"/>
      <c r="C96" s="126"/>
      <c r="D96" s="126"/>
      <c r="E96" s="126"/>
      <c r="F96" s="126"/>
      <c r="G96" s="126"/>
      <c r="H96" s="130"/>
      <c r="I96" s="130"/>
      <c r="J96" s="130"/>
      <c r="K96" s="130"/>
      <c r="L96" s="194"/>
      <c r="M96" s="169"/>
      <c r="N96" s="169"/>
      <c r="O96" s="169"/>
      <c r="P96" s="169"/>
      <c r="Q96" s="169"/>
      <c r="R96" s="169"/>
      <c r="S96" s="130"/>
      <c r="T96" s="130"/>
    </row>
    <row r="97" spans="1:20" x14ac:dyDescent="0.3">
      <c r="A97" s="193"/>
      <c r="B97" s="126"/>
      <c r="C97" s="126"/>
      <c r="D97" s="126"/>
      <c r="E97" s="126"/>
      <c r="F97" s="126"/>
      <c r="G97" s="126"/>
      <c r="H97" s="130"/>
      <c r="I97" s="130"/>
      <c r="J97" s="130"/>
      <c r="K97" s="130"/>
      <c r="L97" s="194"/>
      <c r="M97" s="169"/>
      <c r="N97" s="169"/>
      <c r="O97" s="169"/>
      <c r="P97" s="169"/>
      <c r="Q97" s="169"/>
      <c r="R97" s="169"/>
      <c r="S97" s="130"/>
      <c r="T97" s="130"/>
    </row>
    <row r="98" spans="1:20" x14ac:dyDescent="0.3">
      <c r="A98" s="193"/>
      <c r="B98" s="126"/>
      <c r="C98" s="126"/>
      <c r="D98" s="126"/>
      <c r="E98" s="126"/>
      <c r="F98" s="126"/>
      <c r="G98" s="126"/>
      <c r="H98" s="130"/>
      <c r="I98" s="130"/>
      <c r="J98" s="130"/>
      <c r="K98" s="130"/>
      <c r="L98" s="194"/>
      <c r="M98" s="169"/>
      <c r="N98" s="169"/>
      <c r="O98" s="169"/>
      <c r="P98" s="169"/>
      <c r="Q98" s="169"/>
      <c r="R98" s="169"/>
      <c r="S98" s="130"/>
      <c r="T98" s="130"/>
    </row>
    <row r="99" spans="1:20" x14ac:dyDescent="0.3">
      <c r="A99" s="193"/>
      <c r="B99" s="126"/>
      <c r="C99" s="126"/>
      <c r="D99" s="126"/>
      <c r="E99" s="126"/>
      <c r="F99" s="126"/>
      <c r="G99" s="126"/>
      <c r="H99" s="130"/>
      <c r="I99" s="130"/>
      <c r="J99" s="130"/>
      <c r="K99" s="130"/>
      <c r="L99" s="194"/>
      <c r="M99" s="169"/>
      <c r="N99" s="169"/>
      <c r="O99" s="169"/>
      <c r="P99" s="169"/>
      <c r="Q99" s="169"/>
      <c r="R99" s="169"/>
      <c r="S99" s="130"/>
      <c r="T99" s="130"/>
    </row>
    <row r="100" spans="1:20" x14ac:dyDescent="0.3">
      <c r="A100" s="193"/>
      <c r="B100" s="126"/>
      <c r="C100" s="126"/>
      <c r="D100" s="126"/>
      <c r="E100" s="126"/>
      <c r="F100" s="126"/>
      <c r="G100" s="126"/>
      <c r="H100" s="130"/>
      <c r="I100" s="130"/>
      <c r="J100" s="130"/>
      <c r="K100" s="130"/>
      <c r="L100" s="194"/>
      <c r="M100" s="169"/>
      <c r="N100" s="169"/>
      <c r="O100" s="169"/>
      <c r="P100" s="169"/>
      <c r="Q100" s="169"/>
      <c r="R100" s="169"/>
      <c r="S100" s="130"/>
      <c r="T100" s="130"/>
    </row>
    <row r="101" spans="1:20" x14ac:dyDescent="0.3">
      <c r="A101" s="193"/>
      <c r="B101" s="126"/>
      <c r="C101" s="126"/>
      <c r="D101" s="126"/>
      <c r="E101" s="126"/>
      <c r="F101" s="126"/>
      <c r="G101" s="126"/>
      <c r="H101" s="130"/>
      <c r="I101" s="130"/>
      <c r="J101" s="130"/>
      <c r="K101" s="130"/>
      <c r="L101" s="194"/>
      <c r="M101" s="169"/>
      <c r="N101" s="169"/>
      <c r="O101" s="169"/>
      <c r="P101" s="169"/>
      <c r="Q101" s="169"/>
      <c r="R101" s="169"/>
      <c r="S101" s="130"/>
      <c r="T101" s="130"/>
    </row>
    <row r="102" spans="1:20" x14ac:dyDescent="0.3">
      <c r="A102" s="193"/>
      <c r="B102" s="126"/>
      <c r="C102" s="126"/>
      <c r="D102" s="126"/>
      <c r="E102" s="126"/>
      <c r="F102" s="126"/>
      <c r="G102" s="126"/>
      <c r="H102" s="130"/>
      <c r="I102" s="130"/>
      <c r="J102" s="130"/>
      <c r="K102" s="130"/>
      <c r="L102" s="194"/>
      <c r="M102" s="169"/>
      <c r="N102" s="169"/>
      <c r="O102" s="169"/>
      <c r="P102" s="169"/>
      <c r="Q102" s="169"/>
      <c r="R102" s="169"/>
      <c r="S102" s="130"/>
      <c r="T102" s="130"/>
    </row>
    <row r="103" spans="1:20" x14ac:dyDescent="0.3">
      <c r="A103" s="193"/>
      <c r="B103" s="126"/>
      <c r="C103" s="126"/>
      <c r="D103" s="126"/>
      <c r="E103" s="126"/>
      <c r="F103" s="126"/>
      <c r="G103" s="126"/>
      <c r="H103" s="130"/>
      <c r="I103" s="130"/>
      <c r="J103" s="130"/>
      <c r="K103" s="130"/>
      <c r="L103" s="194"/>
      <c r="M103" s="169"/>
      <c r="N103" s="169"/>
      <c r="O103" s="169"/>
      <c r="P103" s="169"/>
      <c r="Q103" s="169"/>
      <c r="R103" s="169"/>
      <c r="S103" s="130"/>
      <c r="T103" s="130"/>
    </row>
    <row r="104" spans="1:20" x14ac:dyDescent="0.3">
      <c r="A104" s="193"/>
      <c r="B104" s="126"/>
      <c r="C104" s="126"/>
      <c r="D104" s="126"/>
      <c r="E104" s="126"/>
      <c r="F104" s="126"/>
      <c r="G104" s="126"/>
      <c r="H104" s="130"/>
      <c r="I104" s="130"/>
      <c r="J104" s="130"/>
      <c r="K104" s="130"/>
      <c r="L104" s="194"/>
      <c r="M104" s="169"/>
      <c r="N104" s="169"/>
      <c r="O104" s="169"/>
      <c r="P104" s="169"/>
      <c r="Q104" s="169"/>
      <c r="R104" s="169"/>
      <c r="S104" s="130"/>
      <c r="T104" s="130"/>
    </row>
    <row r="105" spans="1:20" x14ac:dyDescent="0.3">
      <c r="A105" s="193"/>
      <c r="B105" s="126"/>
      <c r="C105" s="126"/>
      <c r="D105" s="126"/>
      <c r="E105" s="126"/>
      <c r="F105" s="126"/>
      <c r="G105" s="126"/>
      <c r="H105" s="130"/>
      <c r="I105" s="130"/>
      <c r="J105" s="130"/>
      <c r="K105" s="130"/>
      <c r="L105" s="194"/>
      <c r="M105" s="169"/>
      <c r="N105" s="169"/>
      <c r="O105" s="169"/>
      <c r="P105" s="169"/>
      <c r="Q105" s="169"/>
      <c r="R105" s="169"/>
      <c r="S105" s="130"/>
      <c r="T105" s="130"/>
    </row>
    <row r="106" spans="1:20" x14ac:dyDescent="0.3">
      <c r="A106" s="193"/>
      <c r="B106" s="126"/>
      <c r="C106" s="126"/>
      <c r="D106" s="126"/>
      <c r="E106" s="126"/>
      <c r="F106" s="126"/>
      <c r="G106" s="126"/>
      <c r="H106" s="130"/>
      <c r="I106" s="130"/>
      <c r="J106" s="130"/>
      <c r="K106" s="130"/>
      <c r="L106" s="194"/>
      <c r="M106" s="169"/>
      <c r="N106" s="169"/>
      <c r="O106" s="169"/>
      <c r="P106" s="169"/>
      <c r="Q106" s="169"/>
      <c r="R106" s="169"/>
      <c r="S106" s="130"/>
      <c r="T106" s="130"/>
    </row>
    <row r="107" spans="1:20" x14ac:dyDescent="0.3">
      <c r="A107" s="193"/>
      <c r="B107" s="126"/>
      <c r="C107" s="126"/>
      <c r="D107" s="126"/>
      <c r="E107" s="126"/>
      <c r="F107" s="126"/>
      <c r="G107" s="126"/>
      <c r="H107" s="130"/>
      <c r="I107" s="130"/>
      <c r="J107" s="130"/>
      <c r="K107" s="130"/>
      <c r="L107" s="194"/>
      <c r="M107" s="169"/>
      <c r="N107" s="169"/>
      <c r="O107" s="169"/>
      <c r="P107" s="169"/>
      <c r="Q107" s="169"/>
      <c r="R107" s="169"/>
      <c r="S107" s="130"/>
      <c r="T107" s="130"/>
    </row>
    <row r="108" spans="1:20" x14ac:dyDescent="0.3">
      <c r="A108" s="193"/>
      <c r="B108" s="126"/>
      <c r="C108" s="126"/>
      <c r="D108" s="126"/>
      <c r="E108" s="126"/>
      <c r="F108" s="126"/>
      <c r="G108" s="126"/>
      <c r="H108" s="130"/>
      <c r="I108" s="130"/>
      <c r="J108" s="130"/>
      <c r="K108" s="130"/>
      <c r="L108" s="194"/>
      <c r="M108" s="169"/>
      <c r="N108" s="169"/>
      <c r="O108" s="169"/>
      <c r="P108" s="169"/>
      <c r="Q108" s="169"/>
      <c r="R108" s="169"/>
      <c r="S108" s="130"/>
      <c r="T108" s="130"/>
    </row>
    <row r="109" spans="1:20" x14ac:dyDescent="0.3">
      <c r="A109" s="193"/>
      <c r="B109" s="126"/>
      <c r="C109" s="126"/>
      <c r="D109" s="126"/>
      <c r="E109" s="126"/>
      <c r="F109" s="126"/>
      <c r="G109" s="126"/>
      <c r="H109" s="130"/>
      <c r="I109" s="130"/>
      <c r="J109" s="130"/>
      <c r="K109" s="130"/>
      <c r="L109" s="194"/>
      <c r="M109" s="169"/>
      <c r="N109" s="169"/>
      <c r="O109" s="169"/>
      <c r="P109" s="169"/>
      <c r="Q109" s="169"/>
      <c r="R109" s="169"/>
      <c r="S109" s="130"/>
      <c r="T109" s="130"/>
    </row>
    <row r="110" spans="1:20" x14ac:dyDescent="0.3">
      <c r="A110" s="193"/>
      <c r="B110" s="126"/>
      <c r="C110" s="126"/>
      <c r="D110" s="126"/>
      <c r="E110" s="126"/>
      <c r="F110" s="126"/>
      <c r="G110" s="126"/>
      <c r="H110" s="130"/>
      <c r="I110" s="130"/>
      <c r="J110" s="130"/>
      <c r="K110" s="130"/>
      <c r="L110" s="194"/>
      <c r="M110" s="169"/>
      <c r="N110" s="169"/>
      <c r="O110" s="169"/>
      <c r="P110" s="169"/>
      <c r="Q110" s="169"/>
      <c r="R110" s="169"/>
      <c r="S110" s="130"/>
      <c r="T110" s="130"/>
    </row>
    <row r="111" spans="1:20" x14ac:dyDescent="0.3">
      <c r="A111" s="193"/>
      <c r="B111" s="126"/>
      <c r="C111" s="126"/>
      <c r="D111" s="126"/>
      <c r="E111" s="126"/>
      <c r="F111" s="126"/>
      <c r="G111" s="126"/>
      <c r="H111" s="130"/>
      <c r="I111" s="130"/>
      <c r="J111" s="130"/>
      <c r="K111" s="130"/>
      <c r="L111" s="194"/>
      <c r="M111" s="169"/>
      <c r="N111" s="169"/>
      <c r="O111" s="169"/>
      <c r="P111" s="169"/>
      <c r="Q111" s="169"/>
      <c r="R111" s="169"/>
      <c r="S111" s="130"/>
      <c r="T111" s="130"/>
    </row>
    <row r="112" spans="1:20" x14ac:dyDescent="0.3">
      <c r="A112" s="193"/>
      <c r="B112" s="126"/>
      <c r="C112" s="126"/>
      <c r="D112" s="126"/>
      <c r="E112" s="126"/>
      <c r="F112" s="126"/>
      <c r="G112" s="126"/>
      <c r="H112" s="130"/>
      <c r="I112" s="130"/>
      <c r="J112" s="130"/>
      <c r="K112" s="130"/>
      <c r="L112" s="194"/>
      <c r="M112" s="169"/>
      <c r="N112" s="169"/>
      <c r="O112" s="169"/>
      <c r="P112" s="169"/>
      <c r="Q112" s="169"/>
      <c r="R112" s="169"/>
      <c r="S112" s="130"/>
      <c r="T112" s="130"/>
    </row>
    <row r="113" spans="1:18" x14ac:dyDescent="0.3">
      <c r="A113" s="159"/>
      <c r="B113" s="140"/>
      <c r="C113" s="126"/>
      <c r="D113" s="160"/>
      <c r="E113" s="160"/>
      <c r="F113" s="160"/>
      <c r="G113" s="126"/>
      <c r="L113" s="191"/>
      <c r="M113" s="165"/>
      <c r="N113" s="169"/>
      <c r="O113" s="192"/>
      <c r="P113" s="192"/>
      <c r="Q113" s="192"/>
      <c r="R113" s="169"/>
    </row>
    <row r="114" spans="1:18" x14ac:dyDescent="0.3">
      <c r="A114" s="159"/>
      <c r="B114" s="140"/>
      <c r="C114" s="126"/>
      <c r="D114" s="160"/>
      <c r="E114" s="160"/>
      <c r="F114" s="160"/>
      <c r="G114" s="126"/>
      <c r="L114" s="191"/>
      <c r="M114" s="165"/>
      <c r="N114" s="169"/>
      <c r="O114" s="192"/>
      <c r="P114" s="192"/>
      <c r="Q114" s="192"/>
      <c r="R114" s="169"/>
    </row>
    <row r="115" spans="1:18" x14ac:dyDescent="0.3">
      <c r="A115" s="159"/>
      <c r="B115" s="140"/>
      <c r="C115" s="126"/>
      <c r="D115" s="160"/>
      <c r="E115" s="160"/>
      <c r="F115" s="160"/>
      <c r="G115" s="126"/>
      <c r="L115" s="191"/>
      <c r="M115" s="165"/>
      <c r="N115" s="169"/>
      <c r="O115" s="192"/>
      <c r="P115" s="192"/>
      <c r="Q115" s="192"/>
      <c r="R115" s="169"/>
    </row>
    <row r="116" spans="1:18" x14ac:dyDescent="0.3">
      <c r="A116" s="159"/>
      <c r="B116" s="140"/>
      <c r="C116" s="126"/>
      <c r="D116" s="160"/>
      <c r="E116" s="160"/>
      <c r="F116" s="160"/>
      <c r="G116" s="126"/>
      <c r="L116" s="191"/>
      <c r="M116" s="165"/>
      <c r="N116" s="169"/>
      <c r="O116" s="192"/>
      <c r="P116" s="192"/>
      <c r="Q116" s="192"/>
      <c r="R116" s="169"/>
    </row>
    <row r="117" spans="1:18" x14ac:dyDescent="0.3">
      <c r="A117" s="159"/>
      <c r="B117" s="140"/>
      <c r="C117" s="126"/>
      <c r="D117" s="160"/>
      <c r="E117" s="160"/>
      <c r="F117" s="160"/>
      <c r="G117" s="126"/>
      <c r="L117" s="191"/>
      <c r="M117" s="165"/>
      <c r="N117" s="169"/>
      <c r="O117" s="192"/>
      <c r="P117" s="192"/>
      <c r="Q117" s="192"/>
      <c r="R117" s="169"/>
    </row>
    <row r="118" spans="1:18" x14ac:dyDescent="0.3">
      <c r="A118" s="159"/>
      <c r="B118" s="140"/>
      <c r="C118" s="126"/>
      <c r="D118" s="160"/>
      <c r="E118" s="160"/>
      <c r="F118" s="160"/>
      <c r="G118" s="126"/>
      <c r="L118" s="191"/>
      <c r="M118" s="165"/>
      <c r="N118" s="169"/>
      <c r="O118" s="192"/>
      <c r="P118" s="192"/>
      <c r="Q118" s="192"/>
      <c r="R118" s="169"/>
    </row>
    <row r="119" spans="1:18" x14ac:dyDescent="0.3">
      <c r="A119" s="159"/>
      <c r="B119" s="140"/>
      <c r="C119" s="126"/>
      <c r="D119" s="160"/>
      <c r="E119" s="160"/>
      <c r="F119" s="160"/>
      <c r="G119" s="126"/>
      <c r="L119" s="191"/>
      <c r="M119" s="165"/>
      <c r="N119" s="169"/>
      <c r="O119" s="192"/>
      <c r="P119" s="192"/>
      <c r="Q119" s="192"/>
      <c r="R119" s="169"/>
    </row>
    <row r="120" spans="1:18" x14ac:dyDescent="0.3">
      <c r="A120" s="159"/>
      <c r="B120" s="140"/>
      <c r="C120" s="126"/>
      <c r="D120" s="160"/>
      <c r="E120" s="160"/>
      <c r="F120" s="160"/>
      <c r="G120" s="126"/>
      <c r="L120" s="191"/>
      <c r="M120" s="165"/>
      <c r="N120" s="169"/>
      <c r="O120" s="192"/>
      <c r="P120" s="192"/>
      <c r="Q120" s="192"/>
      <c r="R120" s="169"/>
    </row>
    <row r="121" spans="1:18" x14ac:dyDescent="0.3">
      <c r="A121" s="159"/>
      <c r="B121" s="140"/>
      <c r="C121" s="126"/>
      <c r="D121" s="160"/>
      <c r="E121" s="160"/>
      <c r="F121" s="160"/>
      <c r="G121" s="126"/>
      <c r="L121" s="191"/>
      <c r="M121" s="165"/>
      <c r="N121" s="169"/>
      <c r="O121" s="192"/>
      <c r="P121" s="192"/>
      <c r="Q121" s="192"/>
      <c r="R121" s="169"/>
    </row>
    <row r="122" spans="1:18" x14ac:dyDescent="0.3">
      <c r="A122" s="159"/>
      <c r="B122" s="140"/>
      <c r="C122" s="126"/>
      <c r="D122" s="160"/>
      <c r="E122" s="160"/>
      <c r="F122" s="160"/>
      <c r="G122" s="126"/>
      <c r="L122" s="191"/>
      <c r="M122" s="165"/>
      <c r="N122" s="169"/>
      <c r="O122" s="192"/>
      <c r="P122" s="192"/>
      <c r="Q122" s="192"/>
      <c r="R122" s="169"/>
    </row>
    <row r="123" spans="1:18" x14ac:dyDescent="0.3">
      <c r="A123" s="159"/>
      <c r="B123" s="140"/>
      <c r="C123" s="126"/>
      <c r="D123" s="160"/>
      <c r="E123" s="160"/>
      <c r="F123" s="160"/>
      <c r="G123" s="126"/>
      <c r="L123" s="191"/>
      <c r="M123" s="165"/>
      <c r="N123" s="169"/>
      <c r="O123" s="192"/>
      <c r="P123" s="192"/>
      <c r="Q123" s="192"/>
      <c r="R123" s="169"/>
    </row>
    <row r="124" spans="1:18" x14ac:dyDescent="0.3">
      <c r="A124" s="159"/>
      <c r="B124" s="140"/>
      <c r="C124" s="126"/>
      <c r="D124" s="160"/>
      <c r="E124" s="160"/>
      <c r="F124" s="160"/>
      <c r="G124" s="126"/>
      <c r="L124" s="191"/>
      <c r="M124" s="165"/>
      <c r="N124" s="169"/>
      <c r="O124" s="192"/>
      <c r="P124" s="192"/>
      <c r="Q124" s="192"/>
      <c r="R124" s="169"/>
    </row>
    <row r="125" spans="1:18" x14ac:dyDescent="0.3">
      <c r="A125" s="159"/>
      <c r="B125" s="140"/>
      <c r="C125" s="126"/>
      <c r="D125" s="160"/>
      <c r="E125" s="160"/>
      <c r="F125" s="160"/>
      <c r="G125" s="126"/>
      <c r="L125" s="191"/>
      <c r="M125" s="165"/>
      <c r="N125" s="169"/>
      <c r="O125" s="192"/>
      <c r="P125" s="192"/>
      <c r="Q125" s="192"/>
      <c r="R125" s="169"/>
    </row>
    <row r="126" spans="1:18" x14ac:dyDescent="0.3">
      <c r="A126" s="159"/>
      <c r="B126" s="140"/>
      <c r="C126" s="126"/>
      <c r="D126" s="160"/>
      <c r="E126" s="160"/>
      <c r="F126" s="160"/>
      <c r="G126" s="126"/>
      <c r="L126" s="191"/>
      <c r="M126" s="165"/>
      <c r="N126" s="169"/>
      <c r="O126" s="192"/>
      <c r="P126" s="192"/>
      <c r="Q126" s="192"/>
      <c r="R126" s="169"/>
    </row>
    <row r="127" spans="1:18" x14ac:dyDescent="0.3">
      <c r="A127" s="159"/>
      <c r="B127" s="140"/>
      <c r="C127" s="126"/>
      <c r="D127" s="160"/>
      <c r="E127" s="160"/>
      <c r="F127" s="160"/>
      <c r="G127" s="126"/>
      <c r="L127" s="191"/>
      <c r="M127" s="165"/>
      <c r="N127" s="169"/>
      <c r="O127" s="192"/>
      <c r="P127" s="192"/>
      <c r="Q127" s="192"/>
      <c r="R127" s="169"/>
    </row>
    <row r="128" spans="1:18" x14ac:dyDescent="0.3">
      <c r="A128" s="159"/>
      <c r="B128" s="140"/>
      <c r="C128" s="126"/>
      <c r="D128" s="160"/>
      <c r="E128" s="160"/>
      <c r="F128" s="160"/>
      <c r="G128" s="126"/>
      <c r="L128" s="191"/>
      <c r="M128" s="165"/>
      <c r="N128" s="169"/>
      <c r="O128" s="192"/>
      <c r="P128" s="192"/>
      <c r="Q128" s="192"/>
      <c r="R128" s="169"/>
    </row>
    <row r="129" spans="1:18" x14ac:dyDescent="0.3">
      <c r="A129" s="159"/>
      <c r="B129" s="140"/>
      <c r="C129" s="126"/>
      <c r="D129" s="160"/>
      <c r="E129" s="160"/>
      <c r="F129" s="160"/>
      <c r="G129" s="126"/>
      <c r="L129" s="191"/>
      <c r="M129" s="165"/>
      <c r="N129" s="169"/>
      <c r="O129" s="192"/>
      <c r="P129" s="192"/>
      <c r="Q129" s="192"/>
      <c r="R129" s="169"/>
    </row>
    <row r="130" spans="1:18" x14ac:dyDescent="0.3">
      <c r="A130" s="159"/>
      <c r="B130" s="140"/>
      <c r="C130" s="126"/>
      <c r="D130" s="160"/>
      <c r="E130" s="160"/>
      <c r="F130" s="160"/>
      <c r="G130" s="126"/>
      <c r="L130" s="191"/>
      <c r="M130" s="165"/>
      <c r="N130" s="169"/>
      <c r="O130" s="192"/>
      <c r="P130" s="192"/>
      <c r="Q130" s="192"/>
      <c r="R130" s="169"/>
    </row>
    <row r="131" spans="1:18" x14ac:dyDescent="0.3">
      <c r="A131" s="159"/>
      <c r="B131" s="140"/>
      <c r="C131" s="126"/>
      <c r="D131" s="160"/>
      <c r="E131" s="160"/>
      <c r="F131" s="160"/>
      <c r="G131" s="126"/>
      <c r="L131" s="191"/>
      <c r="M131" s="165"/>
      <c r="N131" s="169"/>
      <c r="O131" s="192"/>
      <c r="P131" s="192"/>
      <c r="Q131" s="192"/>
      <c r="R131" s="169"/>
    </row>
    <row r="132" spans="1:18" x14ac:dyDescent="0.3">
      <c r="A132" s="159"/>
      <c r="B132" s="140"/>
      <c r="C132" s="126"/>
      <c r="D132" s="160"/>
      <c r="E132" s="160"/>
      <c r="F132" s="160"/>
      <c r="G132" s="126"/>
      <c r="L132" s="191"/>
      <c r="M132" s="165"/>
      <c r="N132" s="169"/>
      <c r="O132" s="192"/>
      <c r="P132" s="192"/>
      <c r="Q132" s="192"/>
      <c r="R132" s="169"/>
    </row>
    <row r="133" spans="1:18" x14ac:dyDescent="0.3">
      <c r="A133" s="195"/>
      <c r="B133" s="120"/>
      <c r="C133" s="196"/>
      <c r="D133" s="197"/>
      <c r="E133" s="197"/>
      <c r="F133" s="197"/>
      <c r="G133" s="196"/>
      <c r="L133" s="191"/>
      <c r="M133" s="165"/>
      <c r="N133" s="169"/>
      <c r="O133" s="192"/>
      <c r="P133" s="192"/>
      <c r="Q133" s="192"/>
      <c r="R133" s="169"/>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ADB7-E6A4-4F33-8571-CF6401F9C446}">
  <dimension ref="A1:S133"/>
  <sheetViews>
    <sheetView workbookViewId="0">
      <selection activeCell="B4" sqref="B4"/>
    </sheetView>
  </sheetViews>
  <sheetFormatPr defaultRowHeight="14.4" x14ac:dyDescent="0.3"/>
  <cols>
    <col min="1" max="1" width="9.109375" style="117" customWidth="1"/>
    <col min="2" max="2" width="7.88671875" style="117" customWidth="1"/>
    <col min="3" max="3" width="14.6640625" style="117" customWidth="1"/>
    <col min="4" max="4" width="14.33203125" style="117" customWidth="1"/>
    <col min="5" max="6" width="14.6640625" style="117" customWidth="1"/>
    <col min="7" max="7" width="14.6640625" style="130" customWidth="1"/>
    <col min="8" max="11" width="9.109375" style="117" bestFit="1" customWidth="1"/>
    <col min="12" max="12" width="9.109375" style="79" bestFit="1" customWidth="1"/>
    <col min="13" max="13" width="7.88671875" style="79" customWidth="1"/>
    <col min="14" max="14" width="14.6640625" style="79" customWidth="1"/>
    <col min="15" max="15" width="14.33203125" style="79" customWidth="1"/>
    <col min="16" max="17" width="14.6640625" style="79" customWidth="1"/>
    <col min="18" max="18" width="14.6640625" style="99" customWidth="1"/>
    <col min="19" max="19" width="9.44140625" style="117" bestFit="1" customWidth="1"/>
    <col min="20" max="257" width="9.109375" style="117" bestFit="1" customWidth="1"/>
    <col min="258" max="258" width="7.88671875" style="117" customWidth="1"/>
    <col min="259" max="259" width="14.6640625" style="117" customWidth="1"/>
    <col min="260" max="260" width="14.33203125" style="117" customWidth="1"/>
    <col min="261" max="263" width="14.6640625" style="117" customWidth="1"/>
    <col min="264" max="268" width="9.109375" style="117" bestFit="1" customWidth="1"/>
    <col min="269" max="269" width="7.88671875" style="117" customWidth="1"/>
    <col min="270" max="270" width="14.6640625" style="117" customWidth="1"/>
    <col min="271" max="271" width="14.33203125" style="117" customWidth="1"/>
    <col min="272" max="274" width="14.6640625" style="117" customWidth="1"/>
    <col min="275" max="513" width="9.109375" style="117" bestFit="1" customWidth="1"/>
    <col min="514" max="514" width="7.88671875" style="117" customWidth="1"/>
    <col min="515" max="515" width="14.6640625" style="117" customWidth="1"/>
    <col min="516" max="516" width="14.33203125" style="117" customWidth="1"/>
    <col min="517" max="519" width="14.6640625" style="117" customWidth="1"/>
    <col min="520" max="524" width="9.109375" style="117" bestFit="1" customWidth="1"/>
    <col min="525" max="525" width="7.88671875" style="117" customWidth="1"/>
    <col min="526" max="526" width="14.6640625" style="117" customWidth="1"/>
    <col min="527" max="527" width="14.33203125" style="117" customWidth="1"/>
    <col min="528" max="530" width="14.6640625" style="117" customWidth="1"/>
    <col min="531" max="769" width="9.109375" style="117" bestFit="1" customWidth="1"/>
    <col min="770" max="770" width="7.88671875" style="117" customWidth="1"/>
    <col min="771" max="771" width="14.6640625" style="117" customWidth="1"/>
    <col min="772" max="772" width="14.33203125" style="117" customWidth="1"/>
    <col min="773" max="775" width="14.6640625" style="117" customWidth="1"/>
    <col min="776" max="780" width="9.109375" style="117" bestFit="1" customWidth="1"/>
    <col min="781" max="781" width="7.88671875" style="117" customWidth="1"/>
    <col min="782" max="782" width="14.6640625" style="117" customWidth="1"/>
    <col min="783" max="783" width="14.33203125" style="117" customWidth="1"/>
    <col min="784" max="786" width="14.6640625" style="117" customWidth="1"/>
    <col min="787" max="1025" width="9.109375" style="117" bestFit="1" customWidth="1"/>
    <col min="1026" max="1026" width="7.88671875" style="117" customWidth="1"/>
    <col min="1027" max="1027" width="14.6640625" style="117" customWidth="1"/>
    <col min="1028" max="1028" width="14.33203125" style="117" customWidth="1"/>
    <col min="1029" max="1031" width="14.6640625" style="117" customWidth="1"/>
    <col min="1032" max="1036" width="9.109375" style="117" bestFit="1" customWidth="1"/>
    <col min="1037" max="1037" width="7.88671875" style="117" customWidth="1"/>
    <col min="1038" max="1038" width="14.6640625" style="117" customWidth="1"/>
    <col min="1039" max="1039" width="14.33203125" style="117" customWidth="1"/>
    <col min="1040" max="1042" width="14.6640625" style="117" customWidth="1"/>
    <col min="1043" max="1281" width="9.109375" style="117" bestFit="1" customWidth="1"/>
    <col min="1282" max="1282" width="7.88671875" style="117" customWidth="1"/>
    <col min="1283" max="1283" width="14.6640625" style="117" customWidth="1"/>
    <col min="1284" max="1284" width="14.33203125" style="117" customWidth="1"/>
    <col min="1285" max="1287" width="14.6640625" style="117" customWidth="1"/>
    <col min="1288" max="1292" width="9.109375" style="117" bestFit="1" customWidth="1"/>
    <col min="1293" max="1293" width="7.88671875" style="117" customWidth="1"/>
    <col min="1294" max="1294" width="14.6640625" style="117" customWidth="1"/>
    <col min="1295" max="1295" width="14.33203125" style="117" customWidth="1"/>
    <col min="1296" max="1298" width="14.6640625" style="117" customWidth="1"/>
    <col min="1299" max="1537" width="9.109375" style="117" bestFit="1" customWidth="1"/>
    <col min="1538" max="1538" width="7.88671875" style="117" customWidth="1"/>
    <col min="1539" max="1539" width="14.6640625" style="117" customWidth="1"/>
    <col min="1540" max="1540" width="14.33203125" style="117" customWidth="1"/>
    <col min="1541" max="1543" width="14.6640625" style="117" customWidth="1"/>
    <col min="1544" max="1548" width="9.109375" style="117" bestFit="1" customWidth="1"/>
    <col min="1549" max="1549" width="7.88671875" style="117" customWidth="1"/>
    <col min="1550" max="1550" width="14.6640625" style="117" customWidth="1"/>
    <col min="1551" max="1551" width="14.33203125" style="117" customWidth="1"/>
    <col min="1552" max="1554" width="14.6640625" style="117" customWidth="1"/>
    <col min="1555" max="1793" width="9.109375" style="117" bestFit="1" customWidth="1"/>
    <col min="1794" max="1794" width="7.88671875" style="117" customWidth="1"/>
    <col min="1795" max="1795" width="14.6640625" style="117" customWidth="1"/>
    <col min="1796" max="1796" width="14.33203125" style="117" customWidth="1"/>
    <col min="1797" max="1799" width="14.6640625" style="117" customWidth="1"/>
    <col min="1800" max="1804" width="9.109375" style="117" bestFit="1" customWidth="1"/>
    <col min="1805" max="1805" width="7.88671875" style="117" customWidth="1"/>
    <col min="1806" max="1806" width="14.6640625" style="117" customWidth="1"/>
    <col min="1807" max="1807" width="14.33203125" style="117" customWidth="1"/>
    <col min="1808" max="1810" width="14.6640625" style="117" customWidth="1"/>
    <col min="1811" max="2049" width="9.109375" style="117" bestFit="1" customWidth="1"/>
    <col min="2050" max="2050" width="7.88671875" style="117" customWidth="1"/>
    <col min="2051" max="2051" width="14.6640625" style="117" customWidth="1"/>
    <col min="2052" max="2052" width="14.33203125" style="117" customWidth="1"/>
    <col min="2053" max="2055" width="14.6640625" style="117" customWidth="1"/>
    <col min="2056" max="2060" width="9.109375" style="117" bestFit="1" customWidth="1"/>
    <col min="2061" max="2061" width="7.88671875" style="117" customWidth="1"/>
    <col min="2062" max="2062" width="14.6640625" style="117" customWidth="1"/>
    <col min="2063" max="2063" width="14.33203125" style="117" customWidth="1"/>
    <col min="2064" max="2066" width="14.6640625" style="117" customWidth="1"/>
    <col min="2067" max="2305" width="9.109375" style="117" bestFit="1" customWidth="1"/>
    <col min="2306" max="2306" width="7.88671875" style="117" customWidth="1"/>
    <col min="2307" max="2307" width="14.6640625" style="117" customWidth="1"/>
    <col min="2308" max="2308" width="14.33203125" style="117" customWidth="1"/>
    <col min="2309" max="2311" width="14.6640625" style="117" customWidth="1"/>
    <col min="2312" max="2316" width="9.109375" style="117" bestFit="1" customWidth="1"/>
    <col min="2317" max="2317" width="7.88671875" style="117" customWidth="1"/>
    <col min="2318" max="2318" width="14.6640625" style="117" customWidth="1"/>
    <col min="2319" max="2319" width="14.33203125" style="117" customWidth="1"/>
    <col min="2320" max="2322" width="14.6640625" style="117" customWidth="1"/>
    <col min="2323" max="2561" width="9.109375" style="117" bestFit="1" customWidth="1"/>
    <col min="2562" max="2562" width="7.88671875" style="117" customWidth="1"/>
    <col min="2563" max="2563" width="14.6640625" style="117" customWidth="1"/>
    <col min="2564" max="2564" width="14.33203125" style="117" customWidth="1"/>
    <col min="2565" max="2567" width="14.6640625" style="117" customWidth="1"/>
    <col min="2568" max="2572" width="9.109375" style="117" bestFit="1" customWidth="1"/>
    <col min="2573" max="2573" width="7.88671875" style="117" customWidth="1"/>
    <col min="2574" max="2574" width="14.6640625" style="117" customWidth="1"/>
    <col min="2575" max="2575" width="14.33203125" style="117" customWidth="1"/>
    <col min="2576" max="2578" width="14.6640625" style="117" customWidth="1"/>
    <col min="2579" max="2817" width="9.109375" style="117" bestFit="1" customWidth="1"/>
    <col min="2818" max="2818" width="7.88671875" style="117" customWidth="1"/>
    <col min="2819" max="2819" width="14.6640625" style="117" customWidth="1"/>
    <col min="2820" max="2820" width="14.33203125" style="117" customWidth="1"/>
    <col min="2821" max="2823" width="14.6640625" style="117" customWidth="1"/>
    <col min="2824" max="2828" width="9.109375" style="117" bestFit="1" customWidth="1"/>
    <col min="2829" max="2829" width="7.88671875" style="117" customWidth="1"/>
    <col min="2830" max="2830" width="14.6640625" style="117" customWidth="1"/>
    <col min="2831" max="2831" width="14.33203125" style="117" customWidth="1"/>
    <col min="2832" max="2834" width="14.6640625" style="117" customWidth="1"/>
    <col min="2835" max="3073" width="9.109375" style="117" bestFit="1" customWidth="1"/>
    <col min="3074" max="3074" width="7.88671875" style="117" customWidth="1"/>
    <col min="3075" max="3075" width="14.6640625" style="117" customWidth="1"/>
    <col min="3076" max="3076" width="14.33203125" style="117" customWidth="1"/>
    <col min="3077" max="3079" width="14.6640625" style="117" customWidth="1"/>
    <col min="3080" max="3084" width="9.109375" style="117" bestFit="1" customWidth="1"/>
    <col min="3085" max="3085" width="7.88671875" style="117" customWidth="1"/>
    <col min="3086" max="3086" width="14.6640625" style="117" customWidth="1"/>
    <col min="3087" max="3087" width="14.33203125" style="117" customWidth="1"/>
    <col min="3088" max="3090" width="14.6640625" style="117" customWidth="1"/>
    <col min="3091" max="3329" width="9.109375" style="117" bestFit="1" customWidth="1"/>
    <col min="3330" max="3330" width="7.88671875" style="117" customWidth="1"/>
    <col min="3331" max="3331" width="14.6640625" style="117" customWidth="1"/>
    <col min="3332" max="3332" width="14.33203125" style="117" customWidth="1"/>
    <col min="3333" max="3335" width="14.6640625" style="117" customWidth="1"/>
    <col min="3336" max="3340" width="9.109375" style="117" bestFit="1" customWidth="1"/>
    <col min="3341" max="3341" width="7.88671875" style="117" customWidth="1"/>
    <col min="3342" max="3342" width="14.6640625" style="117" customWidth="1"/>
    <col min="3343" max="3343" width="14.33203125" style="117" customWidth="1"/>
    <col min="3344" max="3346" width="14.6640625" style="117" customWidth="1"/>
    <col min="3347" max="3585" width="9.109375" style="117" bestFit="1" customWidth="1"/>
    <col min="3586" max="3586" width="7.88671875" style="117" customWidth="1"/>
    <col min="3587" max="3587" width="14.6640625" style="117" customWidth="1"/>
    <col min="3588" max="3588" width="14.33203125" style="117" customWidth="1"/>
    <col min="3589" max="3591" width="14.6640625" style="117" customWidth="1"/>
    <col min="3592" max="3596" width="9.109375" style="117" bestFit="1" customWidth="1"/>
    <col min="3597" max="3597" width="7.88671875" style="117" customWidth="1"/>
    <col min="3598" max="3598" width="14.6640625" style="117" customWidth="1"/>
    <col min="3599" max="3599" width="14.33203125" style="117" customWidth="1"/>
    <col min="3600" max="3602" width="14.6640625" style="117" customWidth="1"/>
    <col min="3603" max="3841" width="9.109375" style="117" bestFit="1" customWidth="1"/>
    <col min="3842" max="3842" width="7.88671875" style="117" customWidth="1"/>
    <col min="3843" max="3843" width="14.6640625" style="117" customWidth="1"/>
    <col min="3844" max="3844" width="14.33203125" style="117" customWidth="1"/>
    <col min="3845" max="3847" width="14.6640625" style="117" customWidth="1"/>
    <col min="3848" max="3852" width="9.109375" style="117" bestFit="1" customWidth="1"/>
    <col min="3853" max="3853" width="7.88671875" style="117" customWidth="1"/>
    <col min="3854" max="3854" width="14.6640625" style="117" customWidth="1"/>
    <col min="3855" max="3855" width="14.33203125" style="117" customWidth="1"/>
    <col min="3856" max="3858" width="14.6640625" style="117" customWidth="1"/>
    <col min="3859" max="4097" width="9.109375" style="117" bestFit="1" customWidth="1"/>
    <col min="4098" max="4098" width="7.88671875" style="117" customWidth="1"/>
    <col min="4099" max="4099" width="14.6640625" style="117" customWidth="1"/>
    <col min="4100" max="4100" width="14.33203125" style="117" customWidth="1"/>
    <col min="4101" max="4103" width="14.6640625" style="117" customWidth="1"/>
    <col min="4104" max="4108" width="9.109375" style="117" bestFit="1" customWidth="1"/>
    <col min="4109" max="4109" width="7.88671875" style="117" customWidth="1"/>
    <col min="4110" max="4110" width="14.6640625" style="117" customWidth="1"/>
    <col min="4111" max="4111" width="14.33203125" style="117" customWidth="1"/>
    <col min="4112" max="4114" width="14.6640625" style="117" customWidth="1"/>
    <col min="4115" max="4353" width="9.109375" style="117" bestFit="1" customWidth="1"/>
    <col min="4354" max="4354" width="7.88671875" style="117" customWidth="1"/>
    <col min="4355" max="4355" width="14.6640625" style="117" customWidth="1"/>
    <col min="4356" max="4356" width="14.33203125" style="117" customWidth="1"/>
    <col min="4357" max="4359" width="14.6640625" style="117" customWidth="1"/>
    <col min="4360" max="4364" width="9.109375" style="117" bestFit="1" customWidth="1"/>
    <col min="4365" max="4365" width="7.88671875" style="117" customWidth="1"/>
    <col min="4366" max="4366" width="14.6640625" style="117" customWidth="1"/>
    <col min="4367" max="4367" width="14.33203125" style="117" customWidth="1"/>
    <col min="4368" max="4370" width="14.6640625" style="117" customWidth="1"/>
    <col min="4371" max="4609" width="9.109375" style="117" bestFit="1" customWidth="1"/>
    <col min="4610" max="4610" width="7.88671875" style="117" customWidth="1"/>
    <col min="4611" max="4611" width="14.6640625" style="117" customWidth="1"/>
    <col min="4612" max="4612" width="14.33203125" style="117" customWidth="1"/>
    <col min="4613" max="4615" width="14.6640625" style="117" customWidth="1"/>
    <col min="4616" max="4620" width="9.109375" style="117" bestFit="1" customWidth="1"/>
    <col min="4621" max="4621" width="7.88671875" style="117" customWidth="1"/>
    <col min="4622" max="4622" width="14.6640625" style="117" customWidth="1"/>
    <col min="4623" max="4623" width="14.33203125" style="117" customWidth="1"/>
    <col min="4624" max="4626" width="14.6640625" style="117" customWidth="1"/>
    <col min="4627" max="4865" width="9.109375" style="117" bestFit="1" customWidth="1"/>
    <col min="4866" max="4866" width="7.88671875" style="117" customWidth="1"/>
    <col min="4867" max="4867" width="14.6640625" style="117" customWidth="1"/>
    <col min="4868" max="4868" width="14.33203125" style="117" customWidth="1"/>
    <col min="4869" max="4871" width="14.6640625" style="117" customWidth="1"/>
    <col min="4872" max="4876" width="9.109375" style="117" bestFit="1" customWidth="1"/>
    <col min="4877" max="4877" width="7.88671875" style="117" customWidth="1"/>
    <col min="4878" max="4878" width="14.6640625" style="117" customWidth="1"/>
    <col min="4879" max="4879" width="14.33203125" style="117" customWidth="1"/>
    <col min="4880" max="4882" width="14.6640625" style="117" customWidth="1"/>
    <col min="4883" max="5121" width="9.109375" style="117" bestFit="1" customWidth="1"/>
    <col min="5122" max="5122" width="7.88671875" style="117" customWidth="1"/>
    <col min="5123" max="5123" width="14.6640625" style="117" customWidth="1"/>
    <col min="5124" max="5124" width="14.33203125" style="117" customWidth="1"/>
    <col min="5125" max="5127" width="14.6640625" style="117" customWidth="1"/>
    <col min="5128" max="5132" width="9.109375" style="117" bestFit="1" customWidth="1"/>
    <col min="5133" max="5133" width="7.88671875" style="117" customWidth="1"/>
    <col min="5134" max="5134" width="14.6640625" style="117" customWidth="1"/>
    <col min="5135" max="5135" width="14.33203125" style="117" customWidth="1"/>
    <col min="5136" max="5138" width="14.6640625" style="117" customWidth="1"/>
    <col min="5139" max="5377" width="9.109375" style="117" bestFit="1" customWidth="1"/>
    <col min="5378" max="5378" width="7.88671875" style="117" customWidth="1"/>
    <col min="5379" max="5379" width="14.6640625" style="117" customWidth="1"/>
    <col min="5380" max="5380" width="14.33203125" style="117" customWidth="1"/>
    <col min="5381" max="5383" width="14.6640625" style="117" customWidth="1"/>
    <col min="5384" max="5388" width="9.109375" style="117" bestFit="1" customWidth="1"/>
    <col min="5389" max="5389" width="7.88671875" style="117" customWidth="1"/>
    <col min="5390" max="5390" width="14.6640625" style="117" customWidth="1"/>
    <col min="5391" max="5391" width="14.33203125" style="117" customWidth="1"/>
    <col min="5392" max="5394" width="14.6640625" style="117" customWidth="1"/>
    <col min="5395" max="5633" width="9.109375" style="117" bestFit="1" customWidth="1"/>
    <col min="5634" max="5634" width="7.88671875" style="117" customWidth="1"/>
    <col min="5635" max="5635" width="14.6640625" style="117" customWidth="1"/>
    <col min="5636" max="5636" width="14.33203125" style="117" customWidth="1"/>
    <col min="5637" max="5639" width="14.6640625" style="117" customWidth="1"/>
    <col min="5640" max="5644" width="9.109375" style="117" bestFit="1" customWidth="1"/>
    <col min="5645" max="5645" width="7.88671875" style="117" customWidth="1"/>
    <col min="5646" max="5646" width="14.6640625" style="117" customWidth="1"/>
    <col min="5647" max="5647" width="14.33203125" style="117" customWidth="1"/>
    <col min="5648" max="5650" width="14.6640625" style="117" customWidth="1"/>
    <col min="5651" max="5889" width="9.109375" style="117" bestFit="1" customWidth="1"/>
    <col min="5890" max="5890" width="7.88671875" style="117" customWidth="1"/>
    <col min="5891" max="5891" width="14.6640625" style="117" customWidth="1"/>
    <col min="5892" max="5892" width="14.33203125" style="117" customWidth="1"/>
    <col min="5893" max="5895" width="14.6640625" style="117" customWidth="1"/>
    <col min="5896" max="5900" width="9.109375" style="117" bestFit="1" customWidth="1"/>
    <col min="5901" max="5901" width="7.88671875" style="117" customWidth="1"/>
    <col min="5902" max="5902" width="14.6640625" style="117" customWidth="1"/>
    <col min="5903" max="5903" width="14.33203125" style="117" customWidth="1"/>
    <col min="5904" max="5906" width="14.6640625" style="117" customWidth="1"/>
    <col min="5907" max="6145" width="9.109375" style="117" bestFit="1" customWidth="1"/>
    <col min="6146" max="6146" width="7.88671875" style="117" customWidth="1"/>
    <col min="6147" max="6147" width="14.6640625" style="117" customWidth="1"/>
    <col min="6148" max="6148" width="14.33203125" style="117" customWidth="1"/>
    <col min="6149" max="6151" width="14.6640625" style="117" customWidth="1"/>
    <col min="6152" max="6156" width="9.109375" style="117" bestFit="1" customWidth="1"/>
    <col min="6157" max="6157" width="7.88671875" style="117" customWidth="1"/>
    <col min="6158" max="6158" width="14.6640625" style="117" customWidth="1"/>
    <col min="6159" max="6159" width="14.33203125" style="117" customWidth="1"/>
    <col min="6160" max="6162" width="14.6640625" style="117" customWidth="1"/>
    <col min="6163" max="6401" width="9.109375" style="117" bestFit="1" customWidth="1"/>
    <col min="6402" max="6402" width="7.88671875" style="117" customWidth="1"/>
    <col min="6403" max="6403" width="14.6640625" style="117" customWidth="1"/>
    <col min="6404" max="6404" width="14.33203125" style="117" customWidth="1"/>
    <col min="6405" max="6407" width="14.6640625" style="117" customWidth="1"/>
    <col min="6408" max="6412" width="9.109375" style="117" bestFit="1" customWidth="1"/>
    <col min="6413" max="6413" width="7.88671875" style="117" customWidth="1"/>
    <col min="6414" max="6414" width="14.6640625" style="117" customWidth="1"/>
    <col min="6415" max="6415" width="14.33203125" style="117" customWidth="1"/>
    <col min="6416" max="6418" width="14.6640625" style="117" customWidth="1"/>
    <col min="6419" max="6657" width="9.109375" style="117" bestFit="1" customWidth="1"/>
    <col min="6658" max="6658" width="7.88671875" style="117" customWidth="1"/>
    <col min="6659" max="6659" width="14.6640625" style="117" customWidth="1"/>
    <col min="6660" max="6660" width="14.33203125" style="117" customWidth="1"/>
    <col min="6661" max="6663" width="14.6640625" style="117" customWidth="1"/>
    <col min="6664" max="6668" width="9.109375" style="117" bestFit="1" customWidth="1"/>
    <col min="6669" max="6669" width="7.88671875" style="117" customWidth="1"/>
    <col min="6670" max="6670" width="14.6640625" style="117" customWidth="1"/>
    <col min="6671" max="6671" width="14.33203125" style="117" customWidth="1"/>
    <col min="6672" max="6674" width="14.6640625" style="117" customWidth="1"/>
    <col min="6675" max="6913" width="9.109375" style="117" bestFit="1" customWidth="1"/>
    <col min="6914" max="6914" width="7.88671875" style="117" customWidth="1"/>
    <col min="6915" max="6915" width="14.6640625" style="117" customWidth="1"/>
    <col min="6916" max="6916" width="14.33203125" style="117" customWidth="1"/>
    <col min="6917" max="6919" width="14.6640625" style="117" customWidth="1"/>
    <col min="6920" max="6924" width="9.109375" style="117" bestFit="1" customWidth="1"/>
    <col min="6925" max="6925" width="7.88671875" style="117" customWidth="1"/>
    <col min="6926" max="6926" width="14.6640625" style="117" customWidth="1"/>
    <col min="6927" max="6927" width="14.33203125" style="117" customWidth="1"/>
    <col min="6928" max="6930" width="14.6640625" style="117" customWidth="1"/>
    <col min="6931" max="7169" width="9.109375" style="117" bestFit="1" customWidth="1"/>
    <col min="7170" max="7170" width="7.88671875" style="117" customWidth="1"/>
    <col min="7171" max="7171" width="14.6640625" style="117" customWidth="1"/>
    <col min="7172" max="7172" width="14.33203125" style="117" customWidth="1"/>
    <col min="7173" max="7175" width="14.6640625" style="117" customWidth="1"/>
    <col min="7176" max="7180" width="9.109375" style="117" bestFit="1" customWidth="1"/>
    <col min="7181" max="7181" width="7.88671875" style="117" customWidth="1"/>
    <col min="7182" max="7182" width="14.6640625" style="117" customWidth="1"/>
    <col min="7183" max="7183" width="14.33203125" style="117" customWidth="1"/>
    <col min="7184" max="7186" width="14.6640625" style="117" customWidth="1"/>
    <col min="7187" max="7425" width="9.109375" style="117" bestFit="1" customWidth="1"/>
    <col min="7426" max="7426" width="7.88671875" style="117" customWidth="1"/>
    <col min="7427" max="7427" width="14.6640625" style="117" customWidth="1"/>
    <col min="7428" max="7428" width="14.33203125" style="117" customWidth="1"/>
    <col min="7429" max="7431" width="14.6640625" style="117" customWidth="1"/>
    <col min="7432" max="7436" width="9.109375" style="117" bestFit="1" customWidth="1"/>
    <col min="7437" max="7437" width="7.88671875" style="117" customWidth="1"/>
    <col min="7438" max="7438" width="14.6640625" style="117" customWidth="1"/>
    <col min="7439" max="7439" width="14.33203125" style="117" customWidth="1"/>
    <col min="7440" max="7442" width="14.6640625" style="117" customWidth="1"/>
    <col min="7443" max="7681" width="9.109375" style="117" bestFit="1" customWidth="1"/>
    <col min="7682" max="7682" width="7.88671875" style="117" customWidth="1"/>
    <col min="7683" max="7683" width="14.6640625" style="117" customWidth="1"/>
    <col min="7684" max="7684" width="14.33203125" style="117" customWidth="1"/>
    <col min="7685" max="7687" width="14.6640625" style="117" customWidth="1"/>
    <col min="7688" max="7692" width="9.109375" style="117" bestFit="1" customWidth="1"/>
    <col min="7693" max="7693" width="7.88671875" style="117" customWidth="1"/>
    <col min="7694" max="7694" width="14.6640625" style="117" customWidth="1"/>
    <col min="7695" max="7695" width="14.33203125" style="117" customWidth="1"/>
    <col min="7696" max="7698" width="14.6640625" style="117" customWidth="1"/>
    <col min="7699" max="7937" width="9.109375" style="117" bestFit="1" customWidth="1"/>
    <col min="7938" max="7938" width="7.88671875" style="117" customWidth="1"/>
    <col min="7939" max="7939" width="14.6640625" style="117" customWidth="1"/>
    <col min="7940" max="7940" width="14.33203125" style="117" customWidth="1"/>
    <col min="7941" max="7943" width="14.6640625" style="117" customWidth="1"/>
    <col min="7944" max="7948" width="9.109375" style="117" bestFit="1" customWidth="1"/>
    <col min="7949" max="7949" width="7.88671875" style="117" customWidth="1"/>
    <col min="7950" max="7950" width="14.6640625" style="117" customWidth="1"/>
    <col min="7951" max="7951" width="14.33203125" style="117" customWidth="1"/>
    <col min="7952" max="7954" width="14.6640625" style="117" customWidth="1"/>
    <col min="7955" max="8193" width="9.109375" style="117" bestFit="1" customWidth="1"/>
    <col min="8194" max="8194" width="7.88671875" style="117" customWidth="1"/>
    <col min="8195" max="8195" width="14.6640625" style="117" customWidth="1"/>
    <col min="8196" max="8196" width="14.33203125" style="117" customWidth="1"/>
    <col min="8197" max="8199" width="14.6640625" style="117" customWidth="1"/>
    <col min="8200" max="8204" width="9.109375" style="117" bestFit="1" customWidth="1"/>
    <col min="8205" max="8205" width="7.88671875" style="117" customWidth="1"/>
    <col min="8206" max="8206" width="14.6640625" style="117" customWidth="1"/>
    <col min="8207" max="8207" width="14.33203125" style="117" customWidth="1"/>
    <col min="8208" max="8210" width="14.6640625" style="117" customWidth="1"/>
    <col min="8211" max="8449" width="9.109375" style="117" bestFit="1" customWidth="1"/>
    <col min="8450" max="8450" width="7.88671875" style="117" customWidth="1"/>
    <col min="8451" max="8451" width="14.6640625" style="117" customWidth="1"/>
    <col min="8452" max="8452" width="14.33203125" style="117" customWidth="1"/>
    <col min="8453" max="8455" width="14.6640625" style="117" customWidth="1"/>
    <col min="8456" max="8460" width="9.109375" style="117" bestFit="1" customWidth="1"/>
    <col min="8461" max="8461" width="7.88671875" style="117" customWidth="1"/>
    <col min="8462" max="8462" width="14.6640625" style="117" customWidth="1"/>
    <col min="8463" max="8463" width="14.33203125" style="117" customWidth="1"/>
    <col min="8464" max="8466" width="14.6640625" style="117" customWidth="1"/>
    <col min="8467" max="8705" width="9.109375" style="117" bestFit="1" customWidth="1"/>
    <col min="8706" max="8706" width="7.88671875" style="117" customWidth="1"/>
    <col min="8707" max="8707" width="14.6640625" style="117" customWidth="1"/>
    <col min="8708" max="8708" width="14.33203125" style="117" customWidth="1"/>
    <col min="8709" max="8711" width="14.6640625" style="117" customWidth="1"/>
    <col min="8712" max="8716" width="9.109375" style="117" bestFit="1" customWidth="1"/>
    <col min="8717" max="8717" width="7.88671875" style="117" customWidth="1"/>
    <col min="8718" max="8718" width="14.6640625" style="117" customWidth="1"/>
    <col min="8719" max="8719" width="14.33203125" style="117" customWidth="1"/>
    <col min="8720" max="8722" width="14.6640625" style="117" customWidth="1"/>
    <col min="8723" max="8961" width="9.109375" style="117" bestFit="1" customWidth="1"/>
    <col min="8962" max="8962" width="7.88671875" style="117" customWidth="1"/>
    <col min="8963" max="8963" width="14.6640625" style="117" customWidth="1"/>
    <col min="8964" max="8964" width="14.33203125" style="117" customWidth="1"/>
    <col min="8965" max="8967" width="14.6640625" style="117" customWidth="1"/>
    <col min="8968" max="8972" width="9.109375" style="117" bestFit="1" customWidth="1"/>
    <col min="8973" max="8973" width="7.88671875" style="117" customWidth="1"/>
    <col min="8974" max="8974" width="14.6640625" style="117" customWidth="1"/>
    <col min="8975" max="8975" width="14.33203125" style="117" customWidth="1"/>
    <col min="8976" max="8978" width="14.6640625" style="117" customWidth="1"/>
    <col min="8979" max="9217" width="9.109375" style="117" bestFit="1" customWidth="1"/>
    <col min="9218" max="9218" width="7.88671875" style="117" customWidth="1"/>
    <col min="9219" max="9219" width="14.6640625" style="117" customWidth="1"/>
    <col min="9220" max="9220" width="14.33203125" style="117" customWidth="1"/>
    <col min="9221" max="9223" width="14.6640625" style="117" customWidth="1"/>
    <col min="9224" max="9228" width="9.109375" style="117" bestFit="1" customWidth="1"/>
    <col min="9229" max="9229" width="7.88671875" style="117" customWidth="1"/>
    <col min="9230" max="9230" width="14.6640625" style="117" customWidth="1"/>
    <col min="9231" max="9231" width="14.33203125" style="117" customWidth="1"/>
    <col min="9232" max="9234" width="14.6640625" style="117" customWidth="1"/>
    <col min="9235" max="9473" width="9.109375" style="117" bestFit="1" customWidth="1"/>
    <col min="9474" max="9474" width="7.88671875" style="117" customWidth="1"/>
    <col min="9475" max="9475" width="14.6640625" style="117" customWidth="1"/>
    <col min="9476" max="9476" width="14.33203125" style="117" customWidth="1"/>
    <col min="9477" max="9479" width="14.6640625" style="117" customWidth="1"/>
    <col min="9480" max="9484" width="9.109375" style="117" bestFit="1" customWidth="1"/>
    <col min="9485" max="9485" width="7.88671875" style="117" customWidth="1"/>
    <col min="9486" max="9486" width="14.6640625" style="117" customWidth="1"/>
    <col min="9487" max="9487" width="14.33203125" style="117" customWidth="1"/>
    <col min="9488" max="9490" width="14.6640625" style="117" customWidth="1"/>
    <col min="9491" max="9729" width="9.109375" style="117" bestFit="1" customWidth="1"/>
    <col min="9730" max="9730" width="7.88671875" style="117" customWidth="1"/>
    <col min="9731" max="9731" width="14.6640625" style="117" customWidth="1"/>
    <col min="9732" max="9732" width="14.33203125" style="117" customWidth="1"/>
    <col min="9733" max="9735" width="14.6640625" style="117" customWidth="1"/>
    <col min="9736" max="9740" width="9.109375" style="117" bestFit="1" customWidth="1"/>
    <col min="9741" max="9741" width="7.88671875" style="117" customWidth="1"/>
    <col min="9742" max="9742" width="14.6640625" style="117" customWidth="1"/>
    <col min="9743" max="9743" width="14.33203125" style="117" customWidth="1"/>
    <col min="9744" max="9746" width="14.6640625" style="117" customWidth="1"/>
    <col min="9747" max="9985" width="9.109375" style="117" bestFit="1" customWidth="1"/>
    <col min="9986" max="9986" width="7.88671875" style="117" customWidth="1"/>
    <col min="9987" max="9987" width="14.6640625" style="117" customWidth="1"/>
    <col min="9988" max="9988" width="14.33203125" style="117" customWidth="1"/>
    <col min="9989" max="9991" width="14.6640625" style="117" customWidth="1"/>
    <col min="9992" max="9996" width="9.109375" style="117" bestFit="1" customWidth="1"/>
    <col min="9997" max="9997" width="7.88671875" style="117" customWidth="1"/>
    <col min="9998" max="9998" width="14.6640625" style="117" customWidth="1"/>
    <col min="9999" max="9999" width="14.33203125" style="117" customWidth="1"/>
    <col min="10000" max="10002" width="14.6640625" style="117" customWidth="1"/>
    <col min="10003" max="10241" width="9.109375" style="117" bestFit="1" customWidth="1"/>
    <col min="10242" max="10242" width="7.88671875" style="117" customWidth="1"/>
    <col min="10243" max="10243" width="14.6640625" style="117" customWidth="1"/>
    <col min="10244" max="10244" width="14.33203125" style="117" customWidth="1"/>
    <col min="10245" max="10247" width="14.6640625" style="117" customWidth="1"/>
    <col min="10248" max="10252" width="9.109375" style="117" bestFit="1" customWidth="1"/>
    <col min="10253" max="10253" width="7.88671875" style="117" customWidth="1"/>
    <col min="10254" max="10254" width="14.6640625" style="117" customWidth="1"/>
    <col min="10255" max="10255" width="14.33203125" style="117" customWidth="1"/>
    <col min="10256" max="10258" width="14.6640625" style="117" customWidth="1"/>
    <col min="10259" max="10497" width="9.109375" style="117" bestFit="1" customWidth="1"/>
    <col min="10498" max="10498" width="7.88671875" style="117" customWidth="1"/>
    <col min="10499" max="10499" width="14.6640625" style="117" customWidth="1"/>
    <col min="10500" max="10500" width="14.33203125" style="117" customWidth="1"/>
    <col min="10501" max="10503" width="14.6640625" style="117" customWidth="1"/>
    <col min="10504" max="10508" width="9.109375" style="117" bestFit="1" customWidth="1"/>
    <col min="10509" max="10509" width="7.88671875" style="117" customWidth="1"/>
    <col min="10510" max="10510" width="14.6640625" style="117" customWidth="1"/>
    <col min="10511" max="10511" width="14.33203125" style="117" customWidth="1"/>
    <col min="10512" max="10514" width="14.6640625" style="117" customWidth="1"/>
    <col min="10515" max="10753" width="9.109375" style="117" bestFit="1" customWidth="1"/>
    <col min="10754" max="10754" width="7.88671875" style="117" customWidth="1"/>
    <col min="10755" max="10755" width="14.6640625" style="117" customWidth="1"/>
    <col min="10756" max="10756" width="14.33203125" style="117" customWidth="1"/>
    <col min="10757" max="10759" width="14.6640625" style="117" customWidth="1"/>
    <col min="10760" max="10764" width="9.109375" style="117" bestFit="1" customWidth="1"/>
    <col min="10765" max="10765" width="7.88671875" style="117" customWidth="1"/>
    <col min="10766" max="10766" width="14.6640625" style="117" customWidth="1"/>
    <col min="10767" max="10767" width="14.33203125" style="117" customWidth="1"/>
    <col min="10768" max="10770" width="14.6640625" style="117" customWidth="1"/>
    <col min="10771" max="11009" width="9.109375" style="117" bestFit="1" customWidth="1"/>
    <col min="11010" max="11010" width="7.88671875" style="117" customWidth="1"/>
    <col min="11011" max="11011" width="14.6640625" style="117" customWidth="1"/>
    <col min="11012" max="11012" width="14.33203125" style="117" customWidth="1"/>
    <col min="11013" max="11015" width="14.6640625" style="117" customWidth="1"/>
    <col min="11016" max="11020" width="9.109375" style="117" bestFit="1" customWidth="1"/>
    <col min="11021" max="11021" width="7.88671875" style="117" customWidth="1"/>
    <col min="11022" max="11022" width="14.6640625" style="117" customWidth="1"/>
    <col min="11023" max="11023" width="14.33203125" style="117" customWidth="1"/>
    <col min="11024" max="11026" width="14.6640625" style="117" customWidth="1"/>
    <col min="11027" max="11265" width="9.109375" style="117" bestFit="1" customWidth="1"/>
    <col min="11266" max="11266" width="7.88671875" style="117" customWidth="1"/>
    <col min="11267" max="11267" width="14.6640625" style="117" customWidth="1"/>
    <col min="11268" max="11268" width="14.33203125" style="117" customWidth="1"/>
    <col min="11269" max="11271" width="14.6640625" style="117" customWidth="1"/>
    <col min="11272" max="11276" width="9.109375" style="117" bestFit="1" customWidth="1"/>
    <col min="11277" max="11277" width="7.88671875" style="117" customWidth="1"/>
    <col min="11278" max="11278" width="14.6640625" style="117" customWidth="1"/>
    <col min="11279" max="11279" width="14.33203125" style="117" customWidth="1"/>
    <col min="11280" max="11282" width="14.6640625" style="117" customWidth="1"/>
    <col min="11283" max="11521" width="9.109375" style="117" bestFit="1" customWidth="1"/>
    <col min="11522" max="11522" width="7.88671875" style="117" customWidth="1"/>
    <col min="11523" max="11523" width="14.6640625" style="117" customWidth="1"/>
    <col min="11524" max="11524" width="14.33203125" style="117" customWidth="1"/>
    <col min="11525" max="11527" width="14.6640625" style="117" customWidth="1"/>
    <col min="11528" max="11532" width="9.109375" style="117" bestFit="1" customWidth="1"/>
    <col min="11533" max="11533" width="7.88671875" style="117" customWidth="1"/>
    <col min="11534" max="11534" width="14.6640625" style="117" customWidth="1"/>
    <col min="11535" max="11535" width="14.33203125" style="117" customWidth="1"/>
    <col min="11536" max="11538" width="14.6640625" style="117" customWidth="1"/>
    <col min="11539" max="11777" width="9.109375" style="117" bestFit="1" customWidth="1"/>
    <col min="11778" max="11778" width="7.88671875" style="117" customWidth="1"/>
    <col min="11779" max="11779" width="14.6640625" style="117" customWidth="1"/>
    <col min="11780" max="11780" width="14.33203125" style="117" customWidth="1"/>
    <col min="11781" max="11783" width="14.6640625" style="117" customWidth="1"/>
    <col min="11784" max="11788" width="9.109375" style="117" bestFit="1" customWidth="1"/>
    <col min="11789" max="11789" width="7.88671875" style="117" customWidth="1"/>
    <col min="11790" max="11790" width="14.6640625" style="117" customWidth="1"/>
    <col min="11791" max="11791" width="14.33203125" style="117" customWidth="1"/>
    <col min="11792" max="11794" width="14.6640625" style="117" customWidth="1"/>
    <col min="11795" max="12033" width="9.109375" style="117" bestFit="1" customWidth="1"/>
    <col min="12034" max="12034" width="7.88671875" style="117" customWidth="1"/>
    <col min="12035" max="12035" width="14.6640625" style="117" customWidth="1"/>
    <col min="12036" max="12036" width="14.33203125" style="117" customWidth="1"/>
    <col min="12037" max="12039" width="14.6640625" style="117" customWidth="1"/>
    <col min="12040" max="12044" width="9.109375" style="117" bestFit="1" customWidth="1"/>
    <col min="12045" max="12045" width="7.88671875" style="117" customWidth="1"/>
    <col min="12046" max="12046" width="14.6640625" style="117" customWidth="1"/>
    <col min="12047" max="12047" width="14.33203125" style="117" customWidth="1"/>
    <col min="12048" max="12050" width="14.6640625" style="117" customWidth="1"/>
    <col min="12051" max="12289" width="9.109375" style="117" bestFit="1" customWidth="1"/>
    <col min="12290" max="12290" width="7.88671875" style="117" customWidth="1"/>
    <col min="12291" max="12291" width="14.6640625" style="117" customWidth="1"/>
    <col min="12292" max="12292" width="14.33203125" style="117" customWidth="1"/>
    <col min="12293" max="12295" width="14.6640625" style="117" customWidth="1"/>
    <col min="12296" max="12300" width="9.109375" style="117" bestFit="1" customWidth="1"/>
    <col min="12301" max="12301" width="7.88671875" style="117" customWidth="1"/>
    <col min="12302" max="12302" width="14.6640625" style="117" customWidth="1"/>
    <col min="12303" max="12303" width="14.33203125" style="117" customWidth="1"/>
    <col min="12304" max="12306" width="14.6640625" style="117" customWidth="1"/>
    <col min="12307" max="12545" width="9.109375" style="117" bestFit="1" customWidth="1"/>
    <col min="12546" max="12546" width="7.88671875" style="117" customWidth="1"/>
    <col min="12547" max="12547" width="14.6640625" style="117" customWidth="1"/>
    <col min="12548" max="12548" width="14.33203125" style="117" customWidth="1"/>
    <col min="12549" max="12551" width="14.6640625" style="117" customWidth="1"/>
    <col min="12552" max="12556" width="9.109375" style="117" bestFit="1" customWidth="1"/>
    <col min="12557" max="12557" width="7.88671875" style="117" customWidth="1"/>
    <col min="12558" max="12558" width="14.6640625" style="117" customWidth="1"/>
    <col min="12559" max="12559" width="14.33203125" style="117" customWidth="1"/>
    <col min="12560" max="12562" width="14.6640625" style="117" customWidth="1"/>
    <col min="12563" max="12801" width="9.109375" style="117" bestFit="1" customWidth="1"/>
    <col min="12802" max="12802" width="7.88671875" style="117" customWidth="1"/>
    <col min="12803" max="12803" width="14.6640625" style="117" customWidth="1"/>
    <col min="12804" max="12804" width="14.33203125" style="117" customWidth="1"/>
    <col min="12805" max="12807" width="14.6640625" style="117" customWidth="1"/>
    <col min="12808" max="12812" width="9.109375" style="117" bestFit="1" customWidth="1"/>
    <col min="12813" max="12813" width="7.88671875" style="117" customWidth="1"/>
    <col min="12814" max="12814" width="14.6640625" style="117" customWidth="1"/>
    <col min="12815" max="12815" width="14.33203125" style="117" customWidth="1"/>
    <col min="12816" max="12818" width="14.6640625" style="117" customWidth="1"/>
    <col min="12819" max="13057" width="9.109375" style="117" bestFit="1" customWidth="1"/>
    <col min="13058" max="13058" width="7.88671875" style="117" customWidth="1"/>
    <col min="13059" max="13059" width="14.6640625" style="117" customWidth="1"/>
    <col min="13060" max="13060" width="14.33203125" style="117" customWidth="1"/>
    <col min="13061" max="13063" width="14.6640625" style="117" customWidth="1"/>
    <col min="13064" max="13068" width="9.109375" style="117" bestFit="1" customWidth="1"/>
    <col min="13069" max="13069" width="7.88671875" style="117" customWidth="1"/>
    <col min="13070" max="13070" width="14.6640625" style="117" customWidth="1"/>
    <col min="13071" max="13071" width="14.33203125" style="117" customWidth="1"/>
    <col min="13072" max="13074" width="14.6640625" style="117" customWidth="1"/>
    <col min="13075" max="13313" width="9.109375" style="117" bestFit="1" customWidth="1"/>
    <col min="13314" max="13314" width="7.88671875" style="117" customWidth="1"/>
    <col min="13315" max="13315" width="14.6640625" style="117" customWidth="1"/>
    <col min="13316" max="13316" width="14.33203125" style="117" customWidth="1"/>
    <col min="13317" max="13319" width="14.6640625" style="117" customWidth="1"/>
    <col min="13320" max="13324" width="9.109375" style="117" bestFit="1" customWidth="1"/>
    <col min="13325" max="13325" width="7.88671875" style="117" customWidth="1"/>
    <col min="13326" max="13326" width="14.6640625" style="117" customWidth="1"/>
    <col min="13327" max="13327" width="14.33203125" style="117" customWidth="1"/>
    <col min="13328" max="13330" width="14.6640625" style="117" customWidth="1"/>
    <col min="13331" max="13569" width="9.109375" style="117" bestFit="1" customWidth="1"/>
    <col min="13570" max="13570" width="7.88671875" style="117" customWidth="1"/>
    <col min="13571" max="13571" width="14.6640625" style="117" customWidth="1"/>
    <col min="13572" max="13572" width="14.33203125" style="117" customWidth="1"/>
    <col min="13573" max="13575" width="14.6640625" style="117" customWidth="1"/>
    <col min="13576" max="13580" width="9.109375" style="117" bestFit="1" customWidth="1"/>
    <col min="13581" max="13581" width="7.88671875" style="117" customWidth="1"/>
    <col min="13582" max="13582" width="14.6640625" style="117" customWidth="1"/>
    <col min="13583" max="13583" width="14.33203125" style="117" customWidth="1"/>
    <col min="13584" max="13586" width="14.6640625" style="117" customWidth="1"/>
    <col min="13587" max="13825" width="9.109375" style="117" bestFit="1" customWidth="1"/>
    <col min="13826" max="13826" width="7.88671875" style="117" customWidth="1"/>
    <col min="13827" max="13827" width="14.6640625" style="117" customWidth="1"/>
    <col min="13828" max="13828" width="14.33203125" style="117" customWidth="1"/>
    <col min="13829" max="13831" width="14.6640625" style="117" customWidth="1"/>
    <col min="13832" max="13836" width="9.109375" style="117" bestFit="1" customWidth="1"/>
    <col min="13837" max="13837" width="7.88671875" style="117" customWidth="1"/>
    <col min="13838" max="13838" width="14.6640625" style="117" customWidth="1"/>
    <col min="13839" max="13839" width="14.33203125" style="117" customWidth="1"/>
    <col min="13840" max="13842" width="14.6640625" style="117" customWidth="1"/>
    <col min="13843" max="14081" width="9.109375" style="117" bestFit="1" customWidth="1"/>
    <col min="14082" max="14082" width="7.88671875" style="117" customWidth="1"/>
    <col min="14083" max="14083" width="14.6640625" style="117" customWidth="1"/>
    <col min="14084" max="14084" width="14.33203125" style="117" customWidth="1"/>
    <col min="14085" max="14087" width="14.6640625" style="117" customWidth="1"/>
    <col min="14088" max="14092" width="9.109375" style="117" bestFit="1" customWidth="1"/>
    <col min="14093" max="14093" width="7.88671875" style="117" customWidth="1"/>
    <col min="14094" max="14094" width="14.6640625" style="117" customWidth="1"/>
    <col min="14095" max="14095" width="14.33203125" style="117" customWidth="1"/>
    <col min="14096" max="14098" width="14.6640625" style="117" customWidth="1"/>
    <col min="14099" max="14337" width="9.109375" style="117" bestFit="1" customWidth="1"/>
    <col min="14338" max="14338" width="7.88671875" style="117" customWidth="1"/>
    <col min="14339" max="14339" width="14.6640625" style="117" customWidth="1"/>
    <col min="14340" max="14340" width="14.33203125" style="117" customWidth="1"/>
    <col min="14341" max="14343" width="14.6640625" style="117" customWidth="1"/>
    <col min="14344" max="14348" width="9.109375" style="117" bestFit="1" customWidth="1"/>
    <col min="14349" max="14349" width="7.88671875" style="117" customWidth="1"/>
    <col min="14350" max="14350" width="14.6640625" style="117" customWidth="1"/>
    <col min="14351" max="14351" width="14.33203125" style="117" customWidth="1"/>
    <col min="14352" max="14354" width="14.6640625" style="117" customWidth="1"/>
    <col min="14355" max="14593" width="9.109375" style="117" bestFit="1" customWidth="1"/>
    <col min="14594" max="14594" width="7.88671875" style="117" customWidth="1"/>
    <col min="14595" max="14595" width="14.6640625" style="117" customWidth="1"/>
    <col min="14596" max="14596" width="14.33203125" style="117" customWidth="1"/>
    <col min="14597" max="14599" width="14.6640625" style="117" customWidth="1"/>
    <col min="14600" max="14604" width="9.109375" style="117" bestFit="1" customWidth="1"/>
    <col min="14605" max="14605" width="7.88671875" style="117" customWidth="1"/>
    <col min="14606" max="14606" width="14.6640625" style="117" customWidth="1"/>
    <col min="14607" max="14607" width="14.33203125" style="117" customWidth="1"/>
    <col min="14608" max="14610" width="14.6640625" style="117" customWidth="1"/>
    <col min="14611" max="14849" width="9.109375" style="117" bestFit="1" customWidth="1"/>
    <col min="14850" max="14850" width="7.88671875" style="117" customWidth="1"/>
    <col min="14851" max="14851" width="14.6640625" style="117" customWidth="1"/>
    <col min="14852" max="14852" width="14.33203125" style="117" customWidth="1"/>
    <col min="14853" max="14855" width="14.6640625" style="117" customWidth="1"/>
    <col min="14856" max="14860" width="9.109375" style="117" bestFit="1" customWidth="1"/>
    <col min="14861" max="14861" width="7.88671875" style="117" customWidth="1"/>
    <col min="14862" max="14862" width="14.6640625" style="117" customWidth="1"/>
    <col min="14863" max="14863" width="14.33203125" style="117" customWidth="1"/>
    <col min="14864" max="14866" width="14.6640625" style="117" customWidth="1"/>
    <col min="14867" max="15105" width="9.109375" style="117" bestFit="1" customWidth="1"/>
    <col min="15106" max="15106" width="7.88671875" style="117" customWidth="1"/>
    <col min="15107" max="15107" width="14.6640625" style="117" customWidth="1"/>
    <col min="15108" max="15108" width="14.33203125" style="117" customWidth="1"/>
    <col min="15109" max="15111" width="14.6640625" style="117" customWidth="1"/>
    <col min="15112" max="15116" width="9.109375" style="117" bestFit="1" customWidth="1"/>
    <col min="15117" max="15117" width="7.88671875" style="117" customWidth="1"/>
    <col min="15118" max="15118" width="14.6640625" style="117" customWidth="1"/>
    <col min="15119" max="15119" width="14.33203125" style="117" customWidth="1"/>
    <col min="15120" max="15122" width="14.6640625" style="117" customWidth="1"/>
    <col min="15123" max="15361" width="9.109375" style="117" bestFit="1" customWidth="1"/>
    <col min="15362" max="15362" width="7.88671875" style="117" customWidth="1"/>
    <col min="15363" max="15363" width="14.6640625" style="117" customWidth="1"/>
    <col min="15364" max="15364" width="14.33203125" style="117" customWidth="1"/>
    <col min="15365" max="15367" width="14.6640625" style="117" customWidth="1"/>
    <col min="15368" max="15372" width="9.109375" style="117" bestFit="1" customWidth="1"/>
    <col min="15373" max="15373" width="7.88671875" style="117" customWidth="1"/>
    <col min="15374" max="15374" width="14.6640625" style="117" customWidth="1"/>
    <col min="15375" max="15375" width="14.33203125" style="117" customWidth="1"/>
    <col min="15376" max="15378" width="14.6640625" style="117" customWidth="1"/>
    <col min="15379" max="15617" width="9.109375" style="117" bestFit="1" customWidth="1"/>
    <col min="15618" max="15618" width="7.88671875" style="117" customWidth="1"/>
    <col min="15619" max="15619" width="14.6640625" style="117" customWidth="1"/>
    <col min="15620" max="15620" width="14.33203125" style="117" customWidth="1"/>
    <col min="15621" max="15623" width="14.6640625" style="117" customWidth="1"/>
    <col min="15624" max="15628" width="9.109375" style="117" bestFit="1" customWidth="1"/>
    <col min="15629" max="15629" width="7.88671875" style="117" customWidth="1"/>
    <col min="15630" max="15630" width="14.6640625" style="117" customWidth="1"/>
    <col min="15631" max="15631" width="14.33203125" style="117" customWidth="1"/>
    <col min="15632" max="15634" width="14.6640625" style="117" customWidth="1"/>
    <col min="15635" max="15873" width="9.109375" style="117" bestFit="1" customWidth="1"/>
    <col min="15874" max="15874" width="7.88671875" style="117" customWidth="1"/>
    <col min="15875" max="15875" width="14.6640625" style="117" customWidth="1"/>
    <col min="15876" max="15876" width="14.33203125" style="117" customWidth="1"/>
    <col min="15877" max="15879" width="14.6640625" style="117" customWidth="1"/>
    <col min="15880" max="15884" width="9.109375" style="117" bestFit="1" customWidth="1"/>
    <col min="15885" max="15885" width="7.88671875" style="117" customWidth="1"/>
    <col min="15886" max="15886" width="14.6640625" style="117" customWidth="1"/>
    <col min="15887" max="15887" width="14.33203125" style="117" customWidth="1"/>
    <col min="15888" max="15890" width="14.6640625" style="117" customWidth="1"/>
    <col min="15891" max="16129" width="9.109375" style="117" bestFit="1" customWidth="1"/>
    <col min="16130" max="16130" width="7.88671875" style="117" customWidth="1"/>
    <col min="16131" max="16131" width="14.6640625" style="117" customWidth="1"/>
    <col min="16132" max="16132" width="14.33203125" style="117" customWidth="1"/>
    <col min="16133" max="16135" width="14.6640625" style="117" customWidth="1"/>
    <col min="16136" max="16140" width="9.109375" style="117" bestFit="1" customWidth="1"/>
    <col min="16141" max="16141" width="7.88671875" style="117" customWidth="1"/>
    <col min="16142" max="16142" width="14.6640625" style="117" customWidth="1"/>
    <col min="16143" max="16143" width="14.33203125" style="117" customWidth="1"/>
    <col min="16144" max="16146" width="14.6640625" style="117" customWidth="1"/>
    <col min="16147" max="16384" width="9.109375" style="117"/>
  </cols>
  <sheetData>
    <row r="1" spans="1:19" x14ac:dyDescent="0.3">
      <c r="A1" s="118"/>
      <c r="B1" s="118"/>
      <c r="C1" s="118"/>
      <c r="D1" s="118"/>
      <c r="E1" s="118"/>
      <c r="F1" s="118"/>
      <c r="G1" s="161"/>
      <c r="L1" s="162"/>
      <c r="M1" s="162"/>
      <c r="N1" s="162"/>
      <c r="O1" s="162"/>
      <c r="P1" s="162"/>
      <c r="Q1" s="162"/>
      <c r="R1" s="163"/>
    </row>
    <row r="2" spans="1:19" x14ac:dyDescent="0.3">
      <c r="A2" s="118"/>
      <c r="B2" s="118"/>
      <c r="C2" s="118"/>
      <c r="D2" s="118"/>
      <c r="E2" s="118"/>
      <c r="F2" s="120"/>
      <c r="G2" s="164"/>
      <c r="L2" s="162"/>
      <c r="M2" s="162"/>
      <c r="N2" s="162"/>
      <c r="O2" s="162"/>
      <c r="P2" s="162"/>
      <c r="Q2" s="165"/>
      <c r="R2" s="166"/>
    </row>
    <row r="3" spans="1:19" x14ac:dyDescent="0.3">
      <c r="A3" s="118"/>
      <c r="B3" s="118"/>
      <c r="C3" s="118"/>
      <c r="D3" s="118"/>
      <c r="E3" s="118"/>
      <c r="F3" s="120"/>
      <c r="G3" s="164"/>
      <c r="L3" s="162"/>
      <c r="M3" s="162"/>
      <c r="N3" s="162"/>
      <c r="O3" s="162"/>
      <c r="P3" s="162"/>
      <c r="Q3" s="165"/>
      <c r="R3" s="166"/>
    </row>
    <row r="4" spans="1:19" ht="21" x14ac:dyDescent="0.4">
      <c r="A4" s="118"/>
      <c r="B4" s="124" t="s">
        <v>63</v>
      </c>
      <c r="C4" s="118"/>
      <c r="D4" s="118"/>
      <c r="E4" s="125"/>
      <c r="F4" s="126"/>
      <c r="G4" s="167"/>
      <c r="K4" s="130"/>
      <c r="L4" s="162"/>
      <c r="M4" s="168" t="s">
        <v>82</v>
      </c>
      <c r="N4" s="162"/>
      <c r="O4" s="162"/>
      <c r="P4" s="165"/>
      <c r="Q4" s="169"/>
      <c r="R4" s="170"/>
    </row>
    <row r="5" spans="1:19" x14ac:dyDescent="0.3">
      <c r="A5" s="118"/>
      <c r="B5" s="118"/>
      <c r="C5" s="118"/>
      <c r="D5" s="118"/>
      <c r="E5" s="118"/>
      <c r="F5" s="126"/>
      <c r="G5" s="167"/>
      <c r="K5" s="132"/>
      <c r="L5" s="162"/>
      <c r="M5" s="162"/>
      <c r="N5" s="162"/>
      <c r="O5" s="162"/>
      <c r="P5" s="162"/>
      <c r="Q5" s="169"/>
      <c r="R5" s="170"/>
    </row>
    <row r="6" spans="1:19" x14ac:dyDescent="0.3">
      <c r="A6" s="118"/>
      <c r="B6" s="133" t="s">
        <v>65</v>
      </c>
      <c r="C6" s="134"/>
      <c r="D6" s="135"/>
      <c r="E6" s="136">
        <v>46174</v>
      </c>
      <c r="F6" s="137"/>
      <c r="G6" s="167"/>
      <c r="K6" s="78"/>
      <c r="L6" s="162"/>
      <c r="M6" s="171" t="s">
        <v>65</v>
      </c>
      <c r="N6" s="172"/>
      <c r="O6" s="82"/>
      <c r="P6" s="173">
        <f>E6</f>
        <v>46174</v>
      </c>
      <c r="Q6" s="174"/>
      <c r="R6" s="170"/>
    </row>
    <row r="7" spans="1:19" x14ac:dyDescent="0.3">
      <c r="A7" s="118"/>
      <c r="B7" s="139" t="s">
        <v>66</v>
      </c>
      <c r="C7" s="140"/>
      <c r="E7" s="141">
        <v>44</v>
      </c>
      <c r="F7" s="142" t="s">
        <v>67</v>
      </c>
      <c r="K7" s="143"/>
      <c r="L7" s="162"/>
      <c r="M7" s="175" t="s">
        <v>66</v>
      </c>
      <c r="N7" s="165"/>
      <c r="P7" s="176">
        <f>E7</f>
        <v>44</v>
      </c>
      <c r="Q7" s="177" t="s">
        <v>67</v>
      </c>
    </row>
    <row r="8" spans="1:19" x14ac:dyDescent="0.3">
      <c r="A8" s="118"/>
      <c r="B8" s="139" t="s">
        <v>72</v>
      </c>
      <c r="C8" s="140"/>
      <c r="D8" s="144">
        <f>E6-1</f>
        <v>46173</v>
      </c>
      <c r="E8" s="148">
        <v>24622.63997220407</v>
      </c>
      <c r="F8" s="142" t="s">
        <v>69</v>
      </c>
      <c r="H8" s="178"/>
      <c r="K8" s="143"/>
      <c r="L8" s="162"/>
      <c r="M8" s="175" t="s">
        <v>72</v>
      </c>
      <c r="N8" s="165"/>
      <c r="O8" s="81">
        <f>P6-1</f>
        <v>46173</v>
      </c>
      <c r="P8" s="179">
        <v>7008.7463334591621</v>
      </c>
      <c r="Q8" s="177" t="s">
        <v>69</v>
      </c>
    </row>
    <row r="9" spans="1:19" x14ac:dyDescent="0.3">
      <c r="A9" s="118"/>
      <c r="B9" s="139" t="s">
        <v>73</v>
      </c>
      <c r="C9" s="140"/>
      <c r="D9" s="144">
        <f>EOMONTH(D8,E7)</f>
        <v>47514</v>
      </c>
      <c r="E9" s="148">
        <v>4289.2650354065254</v>
      </c>
      <c r="F9" s="142" t="s">
        <v>69</v>
      </c>
      <c r="G9" s="180"/>
      <c r="H9" s="178"/>
      <c r="K9" s="143"/>
      <c r="L9" s="162"/>
      <c r="M9" s="175" t="s">
        <v>73</v>
      </c>
      <c r="N9" s="165"/>
      <c r="O9" s="81">
        <f>EDATE(O8,P7)</f>
        <v>47514</v>
      </c>
      <c r="P9" s="179">
        <v>0</v>
      </c>
      <c r="Q9" s="177" t="s">
        <v>69</v>
      </c>
      <c r="R9" s="181"/>
    </row>
    <row r="10" spans="1:19" x14ac:dyDescent="0.3">
      <c r="A10" s="118"/>
      <c r="B10" s="151" t="s">
        <v>74</v>
      </c>
      <c r="C10" s="152"/>
      <c r="D10" s="153"/>
      <c r="E10" s="154">
        <v>3.5000000000000003E-2</v>
      </c>
      <c r="F10" s="155"/>
      <c r="G10" s="182"/>
      <c r="K10" s="143"/>
      <c r="L10" s="162"/>
      <c r="M10" s="183" t="s">
        <v>74</v>
      </c>
      <c r="N10" s="184"/>
      <c r="O10" s="80"/>
      <c r="P10" s="185">
        <v>3.5000000000000003E-2</v>
      </c>
      <c r="Q10" s="186"/>
      <c r="R10" s="170"/>
    </row>
    <row r="11" spans="1:19" x14ac:dyDescent="0.3">
      <c r="A11" s="118"/>
      <c r="B11" s="141"/>
      <c r="C11" s="140"/>
      <c r="E11" s="157"/>
      <c r="F11" s="141"/>
      <c r="G11" s="182"/>
      <c r="K11" s="143"/>
      <c r="L11" s="162"/>
      <c r="M11" s="176"/>
      <c r="N11" s="165"/>
      <c r="P11" s="187"/>
      <c r="Q11" s="176"/>
      <c r="R11" s="170"/>
    </row>
    <row r="12" spans="1:19" x14ac:dyDescent="0.3">
      <c r="K12" s="143"/>
    </row>
    <row r="13" spans="1:19" ht="15" thickBot="1" x14ac:dyDescent="0.35">
      <c r="A13" s="158" t="s">
        <v>75</v>
      </c>
      <c r="B13" s="158" t="s">
        <v>76</v>
      </c>
      <c r="C13" s="158" t="s">
        <v>77</v>
      </c>
      <c r="D13" s="158" t="s">
        <v>78</v>
      </c>
      <c r="E13" s="158" t="s">
        <v>79</v>
      </c>
      <c r="F13" s="158" t="s">
        <v>80</v>
      </c>
      <c r="G13" s="188" t="s">
        <v>81</v>
      </c>
      <c r="K13" s="143"/>
      <c r="L13" s="189" t="s">
        <v>75</v>
      </c>
      <c r="M13" s="189" t="s">
        <v>76</v>
      </c>
      <c r="N13" s="189" t="s">
        <v>77</v>
      </c>
      <c r="O13" s="189" t="s">
        <v>78</v>
      </c>
      <c r="P13" s="189" t="s">
        <v>79</v>
      </c>
      <c r="Q13" s="189" t="s">
        <v>80</v>
      </c>
      <c r="R13" s="190" t="s">
        <v>81</v>
      </c>
    </row>
    <row r="14" spans="1:19" x14ac:dyDescent="0.3">
      <c r="A14" s="159">
        <f>E6</f>
        <v>46174</v>
      </c>
      <c r="B14" s="140">
        <v>1</v>
      </c>
      <c r="C14" s="126">
        <f>E8</f>
        <v>24622.63997220407</v>
      </c>
      <c r="D14" s="160">
        <f t="shared" ref="D14:D57" si="0">ROUND(C14*$E$10/12,2)</f>
        <v>71.819999999999993</v>
      </c>
      <c r="E14" s="160">
        <f t="shared" ref="E14:E57" si="1">PPMT($E$10/12,B14,$E$7,-$E$8,$E$9,0)</f>
        <v>433.77606508416687</v>
      </c>
      <c r="F14" s="160">
        <f>ROUND(PMT($E$10/12,E7,-E8,E9),2)</f>
        <v>505.59</v>
      </c>
      <c r="G14" s="126">
        <f t="shared" ref="G14:G57" si="2">C14-E14</f>
        <v>24188.863907119903</v>
      </c>
      <c r="K14" s="143"/>
      <c r="L14" s="191">
        <f>P6</f>
        <v>46174</v>
      </c>
      <c r="M14" s="165">
        <v>1</v>
      </c>
      <c r="N14" s="169">
        <f>P8</f>
        <v>7008.7463334591621</v>
      </c>
      <c r="O14" s="192">
        <f t="shared" ref="O14:O57" si="3">ROUND(N14*$P$10/12,2)</f>
        <v>20.440000000000001</v>
      </c>
      <c r="P14" s="192">
        <f t="shared" ref="P14:P57" si="4">PPMT($P$10/12,M14,$P$7,-$P$8,$P$9,0)</f>
        <v>149.5190255012248</v>
      </c>
      <c r="Q14" s="192">
        <f>ROUND(PMT($P$10/12,P7,-P8,P9),2)</f>
        <v>169.96</v>
      </c>
      <c r="R14" s="169">
        <f t="shared" ref="R14:R57" si="5">N14-P14</f>
        <v>6859.2273079579372</v>
      </c>
      <c r="S14" s="130"/>
    </row>
    <row r="15" spans="1:19" x14ac:dyDescent="0.3">
      <c r="A15" s="159">
        <f t="shared" ref="A15:A57" si="6">EDATE(A14,1)</f>
        <v>46204</v>
      </c>
      <c r="B15" s="140">
        <v>2</v>
      </c>
      <c r="C15" s="126">
        <f t="shared" ref="C15:C57" si="7">G14</f>
        <v>24188.863907119903</v>
      </c>
      <c r="D15" s="160">
        <f t="shared" si="0"/>
        <v>70.55</v>
      </c>
      <c r="E15" s="160">
        <f t="shared" si="1"/>
        <v>435.04124527399568</v>
      </c>
      <c r="F15" s="160">
        <f t="shared" ref="F15:F57" si="8">F14</f>
        <v>505.59</v>
      </c>
      <c r="G15" s="126">
        <f t="shared" si="2"/>
        <v>23753.822661845908</v>
      </c>
      <c r="K15" s="143"/>
      <c r="L15" s="191">
        <f t="shared" ref="L15:L57" si="9">EDATE(L14,1)</f>
        <v>46204</v>
      </c>
      <c r="M15" s="165">
        <v>2</v>
      </c>
      <c r="N15" s="169">
        <f t="shared" ref="N15:N57" si="10">R14</f>
        <v>6859.2273079579372</v>
      </c>
      <c r="O15" s="192">
        <f t="shared" si="3"/>
        <v>20.010000000000002</v>
      </c>
      <c r="P15" s="192">
        <f t="shared" si="4"/>
        <v>149.95512265893672</v>
      </c>
      <c r="Q15" s="192">
        <f t="shared" ref="Q15:Q57" si="11">Q14</f>
        <v>169.96</v>
      </c>
      <c r="R15" s="169">
        <f t="shared" si="5"/>
        <v>6709.2721852990007</v>
      </c>
      <c r="S15" s="132"/>
    </row>
    <row r="16" spans="1:19" x14ac:dyDescent="0.3">
      <c r="A16" s="159">
        <f t="shared" si="6"/>
        <v>46235</v>
      </c>
      <c r="B16" s="140">
        <v>3</v>
      </c>
      <c r="C16" s="126">
        <f t="shared" si="7"/>
        <v>23753.822661845908</v>
      </c>
      <c r="D16" s="160">
        <f t="shared" si="0"/>
        <v>69.28</v>
      </c>
      <c r="E16" s="160">
        <f t="shared" si="1"/>
        <v>436.31011557271154</v>
      </c>
      <c r="F16" s="160">
        <f t="shared" si="8"/>
        <v>505.59</v>
      </c>
      <c r="G16" s="126">
        <f t="shared" si="2"/>
        <v>23317.512546273196</v>
      </c>
      <c r="K16" s="143"/>
      <c r="L16" s="191">
        <f t="shared" si="9"/>
        <v>46235</v>
      </c>
      <c r="M16" s="165">
        <v>3</v>
      </c>
      <c r="N16" s="169">
        <f t="shared" si="10"/>
        <v>6709.2721852990007</v>
      </c>
      <c r="O16" s="192">
        <f t="shared" si="3"/>
        <v>19.57</v>
      </c>
      <c r="P16" s="192">
        <f t="shared" si="4"/>
        <v>150.39249176669196</v>
      </c>
      <c r="Q16" s="192">
        <f t="shared" si="11"/>
        <v>169.96</v>
      </c>
      <c r="R16" s="169">
        <f t="shared" si="5"/>
        <v>6558.8796935323089</v>
      </c>
    </row>
    <row r="17" spans="1:18" x14ac:dyDescent="0.3">
      <c r="A17" s="159">
        <f t="shared" si="6"/>
        <v>46266</v>
      </c>
      <c r="B17" s="140">
        <v>4</v>
      </c>
      <c r="C17" s="126">
        <f t="shared" si="7"/>
        <v>23317.512546273196</v>
      </c>
      <c r="D17" s="160">
        <f t="shared" si="0"/>
        <v>68.010000000000005</v>
      </c>
      <c r="E17" s="160">
        <f t="shared" si="1"/>
        <v>437.58268674313194</v>
      </c>
      <c r="F17" s="160">
        <f t="shared" si="8"/>
        <v>505.59</v>
      </c>
      <c r="G17" s="126">
        <f t="shared" si="2"/>
        <v>22879.929859530064</v>
      </c>
      <c r="H17" s="130"/>
      <c r="K17" s="143"/>
      <c r="L17" s="191">
        <f t="shared" si="9"/>
        <v>46266</v>
      </c>
      <c r="M17" s="165">
        <v>4</v>
      </c>
      <c r="N17" s="169">
        <f t="shared" si="10"/>
        <v>6558.8796935323089</v>
      </c>
      <c r="O17" s="192">
        <f t="shared" si="3"/>
        <v>19.13</v>
      </c>
      <c r="P17" s="192">
        <f t="shared" si="4"/>
        <v>150.83113653434481</v>
      </c>
      <c r="Q17" s="192">
        <f t="shared" si="11"/>
        <v>169.96</v>
      </c>
      <c r="R17" s="169">
        <f t="shared" si="5"/>
        <v>6408.0485569979637</v>
      </c>
    </row>
    <row r="18" spans="1:18" x14ac:dyDescent="0.3">
      <c r="A18" s="159">
        <f t="shared" si="6"/>
        <v>46296</v>
      </c>
      <c r="B18" s="140">
        <v>5</v>
      </c>
      <c r="C18" s="126">
        <f t="shared" si="7"/>
        <v>22879.929859530064</v>
      </c>
      <c r="D18" s="160">
        <f t="shared" si="0"/>
        <v>66.73</v>
      </c>
      <c r="E18" s="160">
        <f t="shared" si="1"/>
        <v>438.85896957946608</v>
      </c>
      <c r="F18" s="160">
        <f t="shared" si="8"/>
        <v>505.59</v>
      </c>
      <c r="G18" s="126">
        <f t="shared" si="2"/>
        <v>22441.070889950599</v>
      </c>
      <c r="K18" s="143"/>
      <c r="L18" s="191">
        <f t="shared" si="9"/>
        <v>46296</v>
      </c>
      <c r="M18" s="165">
        <v>5</v>
      </c>
      <c r="N18" s="169">
        <f t="shared" si="10"/>
        <v>6408.0485569979637</v>
      </c>
      <c r="O18" s="192">
        <f t="shared" si="3"/>
        <v>18.690000000000001</v>
      </c>
      <c r="P18" s="192">
        <f t="shared" si="4"/>
        <v>151.27106068256998</v>
      </c>
      <c r="Q18" s="192">
        <f t="shared" si="11"/>
        <v>169.96</v>
      </c>
      <c r="R18" s="169">
        <f t="shared" si="5"/>
        <v>6256.7774963153934</v>
      </c>
    </row>
    <row r="19" spans="1:18" x14ac:dyDescent="0.3">
      <c r="A19" s="159">
        <f t="shared" si="6"/>
        <v>46327</v>
      </c>
      <c r="B19" s="140">
        <v>6</v>
      </c>
      <c r="C19" s="126">
        <f t="shared" si="7"/>
        <v>22441.070889950599</v>
      </c>
      <c r="D19" s="160">
        <f t="shared" si="0"/>
        <v>65.45</v>
      </c>
      <c r="E19" s="160">
        <f t="shared" si="1"/>
        <v>440.13897490740618</v>
      </c>
      <c r="F19" s="160">
        <f t="shared" si="8"/>
        <v>505.59</v>
      </c>
      <c r="G19" s="126">
        <f t="shared" si="2"/>
        <v>22000.931915043191</v>
      </c>
      <c r="K19" s="143"/>
      <c r="L19" s="191">
        <f t="shared" si="9"/>
        <v>46327</v>
      </c>
      <c r="M19" s="165">
        <v>6</v>
      </c>
      <c r="N19" s="169">
        <f t="shared" si="10"/>
        <v>6256.7774963153934</v>
      </c>
      <c r="O19" s="192">
        <f t="shared" si="3"/>
        <v>18.25</v>
      </c>
      <c r="P19" s="192">
        <f t="shared" si="4"/>
        <v>151.71226794289413</v>
      </c>
      <c r="Q19" s="192">
        <f t="shared" si="11"/>
        <v>169.96</v>
      </c>
      <c r="R19" s="169">
        <f t="shared" si="5"/>
        <v>6105.0652283724994</v>
      </c>
    </row>
    <row r="20" spans="1:18" x14ac:dyDescent="0.3">
      <c r="A20" s="159">
        <f t="shared" si="6"/>
        <v>46357</v>
      </c>
      <c r="B20" s="140">
        <v>7</v>
      </c>
      <c r="C20" s="126">
        <f t="shared" si="7"/>
        <v>22000.931915043191</v>
      </c>
      <c r="D20" s="160">
        <f t="shared" si="0"/>
        <v>64.17</v>
      </c>
      <c r="E20" s="160">
        <f t="shared" si="1"/>
        <v>441.42271358421942</v>
      </c>
      <c r="F20" s="160">
        <f t="shared" si="8"/>
        <v>505.59</v>
      </c>
      <c r="G20" s="126">
        <f t="shared" si="2"/>
        <v>21559.509201458972</v>
      </c>
      <c r="K20" s="143"/>
      <c r="L20" s="191">
        <f t="shared" si="9"/>
        <v>46357</v>
      </c>
      <c r="M20" s="165">
        <v>7</v>
      </c>
      <c r="N20" s="169">
        <f t="shared" si="10"/>
        <v>6105.0652283724994</v>
      </c>
      <c r="O20" s="192">
        <f t="shared" si="3"/>
        <v>17.809999999999999</v>
      </c>
      <c r="P20" s="192">
        <f t="shared" si="4"/>
        <v>152.15476205772757</v>
      </c>
      <c r="Q20" s="192">
        <f t="shared" si="11"/>
        <v>169.96</v>
      </c>
      <c r="R20" s="169">
        <f t="shared" si="5"/>
        <v>5952.9104663147718</v>
      </c>
    </row>
    <row r="21" spans="1:18" x14ac:dyDescent="0.3">
      <c r="A21" s="159">
        <f t="shared" si="6"/>
        <v>46388</v>
      </c>
      <c r="B21" s="140">
        <v>8</v>
      </c>
      <c r="C21" s="126">
        <f t="shared" si="7"/>
        <v>21559.509201458972</v>
      </c>
      <c r="D21" s="160">
        <f t="shared" si="0"/>
        <v>62.88</v>
      </c>
      <c r="E21" s="160">
        <f t="shared" si="1"/>
        <v>442.71019649884011</v>
      </c>
      <c r="F21" s="160">
        <f t="shared" si="8"/>
        <v>505.59</v>
      </c>
      <c r="G21" s="126">
        <f t="shared" si="2"/>
        <v>21116.799004960132</v>
      </c>
      <c r="K21" s="143"/>
      <c r="L21" s="191">
        <f t="shared" si="9"/>
        <v>46388</v>
      </c>
      <c r="M21" s="165">
        <v>8</v>
      </c>
      <c r="N21" s="169">
        <f t="shared" si="10"/>
        <v>5952.9104663147718</v>
      </c>
      <c r="O21" s="192">
        <f t="shared" si="3"/>
        <v>17.36</v>
      </c>
      <c r="P21" s="192">
        <f t="shared" si="4"/>
        <v>152.59854678039594</v>
      </c>
      <c r="Q21" s="192">
        <f t="shared" si="11"/>
        <v>169.96</v>
      </c>
      <c r="R21" s="169">
        <f t="shared" si="5"/>
        <v>5800.3119195343761</v>
      </c>
    </row>
    <row r="22" spans="1:18" x14ac:dyDescent="0.3">
      <c r="A22" s="159">
        <f t="shared" si="6"/>
        <v>46419</v>
      </c>
      <c r="B22" s="140">
        <v>9</v>
      </c>
      <c r="C22" s="126">
        <f t="shared" si="7"/>
        <v>21116.799004960132</v>
      </c>
      <c r="D22" s="160">
        <f t="shared" si="0"/>
        <v>61.59</v>
      </c>
      <c r="E22" s="160">
        <f t="shared" si="1"/>
        <v>444.00143457196174</v>
      </c>
      <c r="F22" s="160">
        <f t="shared" si="8"/>
        <v>505.59</v>
      </c>
      <c r="G22" s="126">
        <f t="shared" si="2"/>
        <v>20672.797570388171</v>
      </c>
      <c r="K22" s="143"/>
      <c r="L22" s="191">
        <f t="shared" si="9"/>
        <v>46419</v>
      </c>
      <c r="M22" s="165">
        <v>9</v>
      </c>
      <c r="N22" s="169">
        <f t="shared" si="10"/>
        <v>5800.3119195343761</v>
      </c>
      <c r="O22" s="192">
        <f t="shared" si="3"/>
        <v>16.920000000000002</v>
      </c>
      <c r="P22" s="192">
        <f t="shared" si="4"/>
        <v>153.0436258751721</v>
      </c>
      <c r="Q22" s="192">
        <f t="shared" si="11"/>
        <v>169.96</v>
      </c>
      <c r="R22" s="169">
        <f t="shared" si="5"/>
        <v>5647.2682936592037</v>
      </c>
    </row>
    <row r="23" spans="1:18" x14ac:dyDescent="0.3">
      <c r="A23" s="159">
        <f t="shared" si="6"/>
        <v>46447</v>
      </c>
      <c r="B23" s="140">
        <v>10</v>
      </c>
      <c r="C23" s="126">
        <f t="shared" si="7"/>
        <v>20672.797570388171</v>
      </c>
      <c r="D23" s="160">
        <f t="shared" si="0"/>
        <v>60.3</v>
      </c>
      <c r="E23" s="160">
        <f t="shared" si="1"/>
        <v>445.29643875612993</v>
      </c>
      <c r="F23" s="160">
        <f t="shared" si="8"/>
        <v>505.59</v>
      </c>
      <c r="G23" s="126">
        <f t="shared" si="2"/>
        <v>20227.501131632042</v>
      </c>
      <c r="K23" s="143"/>
      <c r="L23" s="191">
        <f t="shared" si="9"/>
        <v>46447</v>
      </c>
      <c r="M23" s="165">
        <v>10</v>
      </c>
      <c r="N23" s="169">
        <f t="shared" si="10"/>
        <v>5647.2682936592037</v>
      </c>
      <c r="O23" s="192">
        <f t="shared" si="3"/>
        <v>16.47</v>
      </c>
      <c r="P23" s="192">
        <f t="shared" si="4"/>
        <v>153.49000311730802</v>
      </c>
      <c r="Q23" s="192">
        <f t="shared" si="11"/>
        <v>169.96</v>
      </c>
      <c r="R23" s="169">
        <f t="shared" si="5"/>
        <v>5493.7782905418953</v>
      </c>
    </row>
    <row r="24" spans="1:18" x14ac:dyDescent="0.3">
      <c r="A24" s="159">
        <f t="shared" si="6"/>
        <v>46478</v>
      </c>
      <c r="B24" s="140">
        <v>11</v>
      </c>
      <c r="C24" s="126">
        <f t="shared" si="7"/>
        <v>20227.501131632042</v>
      </c>
      <c r="D24" s="160">
        <f t="shared" si="0"/>
        <v>59</v>
      </c>
      <c r="E24" s="160">
        <f t="shared" si="1"/>
        <v>446.59522003583533</v>
      </c>
      <c r="F24" s="160">
        <f t="shared" si="8"/>
        <v>505.59</v>
      </c>
      <c r="G24" s="126">
        <f t="shared" si="2"/>
        <v>19780.905911596205</v>
      </c>
      <c r="L24" s="191">
        <f t="shared" si="9"/>
        <v>46478</v>
      </c>
      <c r="M24" s="165">
        <v>11</v>
      </c>
      <c r="N24" s="169">
        <f t="shared" si="10"/>
        <v>5493.7782905418953</v>
      </c>
      <c r="O24" s="192">
        <f t="shared" si="3"/>
        <v>16.02</v>
      </c>
      <c r="P24" s="192">
        <f t="shared" si="4"/>
        <v>153.93768229306684</v>
      </c>
      <c r="Q24" s="192">
        <f t="shared" si="11"/>
        <v>169.96</v>
      </c>
      <c r="R24" s="169">
        <f t="shared" si="5"/>
        <v>5339.8406082488282</v>
      </c>
    </row>
    <row r="25" spans="1:18" x14ac:dyDescent="0.3">
      <c r="A25" s="159">
        <f t="shared" si="6"/>
        <v>46508</v>
      </c>
      <c r="B25" s="140">
        <v>12</v>
      </c>
      <c r="C25" s="126">
        <f t="shared" si="7"/>
        <v>19780.905911596205</v>
      </c>
      <c r="D25" s="160">
        <f t="shared" si="0"/>
        <v>57.69</v>
      </c>
      <c r="E25" s="160">
        <f t="shared" si="1"/>
        <v>447.89778942760654</v>
      </c>
      <c r="F25" s="160">
        <f t="shared" si="8"/>
        <v>505.59</v>
      </c>
      <c r="G25" s="126">
        <f t="shared" si="2"/>
        <v>19333.008122168598</v>
      </c>
      <c r="L25" s="191">
        <f t="shared" si="9"/>
        <v>46508</v>
      </c>
      <c r="M25" s="165">
        <v>12</v>
      </c>
      <c r="N25" s="169">
        <f t="shared" si="10"/>
        <v>5339.8406082488282</v>
      </c>
      <c r="O25" s="192">
        <f t="shared" si="3"/>
        <v>15.57</v>
      </c>
      <c r="P25" s="192">
        <f t="shared" si="4"/>
        <v>154.38666719975495</v>
      </c>
      <c r="Q25" s="192">
        <f t="shared" si="11"/>
        <v>169.96</v>
      </c>
      <c r="R25" s="169">
        <f t="shared" si="5"/>
        <v>5185.4539410490734</v>
      </c>
    </row>
    <row r="26" spans="1:18" x14ac:dyDescent="0.3">
      <c r="A26" s="159">
        <f t="shared" si="6"/>
        <v>46539</v>
      </c>
      <c r="B26" s="140">
        <v>13</v>
      </c>
      <c r="C26" s="126">
        <f t="shared" si="7"/>
        <v>19333.008122168598</v>
      </c>
      <c r="D26" s="160">
        <f t="shared" si="0"/>
        <v>56.39</v>
      </c>
      <c r="E26" s="160">
        <f t="shared" si="1"/>
        <v>449.20415798010373</v>
      </c>
      <c r="F26" s="160">
        <f t="shared" si="8"/>
        <v>505.59</v>
      </c>
      <c r="G26" s="126">
        <f t="shared" si="2"/>
        <v>18883.803964188493</v>
      </c>
      <c r="L26" s="191">
        <f t="shared" si="9"/>
        <v>46539</v>
      </c>
      <c r="M26" s="165">
        <v>13</v>
      </c>
      <c r="N26" s="169">
        <f t="shared" si="10"/>
        <v>5185.4539410490734</v>
      </c>
      <c r="O26" s="192">
        <f t="shared" si="3"/>
        <v>15.12</v>
      </c>
      <c r="P26" s="192">
        <f t="shared" si="4"/>
        <v>154.83696164575423</v>
      </c>
      <c r="Q26" s="192">
        <f t="shared" si="11"/>
        <v>169.96</v>
      </c>
      <c r="R26" s="169">
        <f t="shared" si="5"/>
        <v>5030.6169794033194</v>
      </c>
    </row>
    <row r="27" spans="1:18" x14ac:dyDescent="0.3">
      <c r="A27" s="159">
        <f t="shared" si="6"/>
        <v>46569</v>
      </c>
      <c r="B27" s="140">
        <v>14</v>
      </c>
      <c r="C27" s="126">
        <f t="shared" si="7"/>
        <v>18883.803964188493</v>
      </c>
      <c r="D27" s="160">
        <f t="shared" si="0"/>
        <v>55.08</v>
      </c>
      <c r="E27" s="160">
        <f t="shared" si="1"/>
        <v>450.51433677421232</v>
      </c>
      <c r="F27" s="160">
        <f t="shared" si="8"/>
        <v>505.59</v>
      </c>
      <c r="G27" s="126">
        <f t="shared" si="2"/>
        <v>18433.28962741428</v>
      </c>
      <c r="K27" s="143"/>
      <c r="L27" s="191">
        <f t="shared" si="9"/>
        <v>46569</v>
      </c>
      <c r="M27" s="165">
        <v>14</v>
      </c>
      <c r="N27" s="169">
        <f t="shared" si="10"/>
        <v>5030.6169794033194</v>
      </c>
      <c r="O27" s="192">
        <f t="shared" si="3"/>
        <v>14.67</v>
      </c>
      <c r="P27" s="192">
        <f t="shared" si="4"/>
        <v>155.28856945055435</v>
      </c>
      <c r="Q27" s="192">
        <f t="shared" si="11"/>
        <v>169.96</v>
      </c>
      <c r="R27" s="169">
        <f t="shared" si="5"/>
        <v>4875.3284099527655</v>
      </c>
    </row>
    <row r="28" spans="1:18" x14ac:dyDescent="0.3">
      <c r="A28" s="159">
        <f t="shared" si="6"/>
        <v>46600</v>
      </c>
      <c r="B28" s="140">
        <v>15</v>
      </c>
      <c r="C28" s="126">
        <f t="shared" si="7"/>
        <v>18433.28962741428</v>
      </c>
      <c r="D28" s="160">
        <f t="shared" si="0"/>
        <v>53.76</v>
      </c>
      <c r="E28" s="160">
        <f t="shared" si="1"/>
        <v>451.82833692313704</v>
      </c>
      <c r="F28" s="160">
        <f t="shared" si="8"/>
        <v>505.59</v>
      </c>
      <c r="G28" s="126">
        <f t="shared" si="2"/>
        <v>17981.461290491145</v>
      </c>
      <c r="K28" s="143"/>
      <c r="L28" s="191">
        <f t="shared" si="9"/>
        <v>46600</v>
      </c>
      <c r="M28" s="165">
        <v>15</v>
      </c>
      <c r="N28" s="169">
        <f t="shared" si="10"/>
        <v>4875.3284099527655</v>
      </c>
      <c r="O28" s="192">
        <f t="shared" si="3"/>
        <v>14.22</v>
      </c>
      <c r="P28" s="192">
        <f t="shared" si="4"/>
        <v>155.74149444478513</v>
      </c>
      <c r="Q28" s="192">
        <f t="shared" si="11"/>
        <v>169.96</v>
      </c>
      <c r="R28" s="169">
        <f t="shared" si="5"/>
        <v>4719.5869155079799</v>
      </c>
    </row>
    <row r="29" spans="1:18" x14ac:dyDescent="0.3">
      <c r="A29" s="159">
        <f t="shared" si="6"/>
        <v>46631</v>
      </c>
      <c r="B29" s="140">
        <v>16</v>
      </c>
      <c r="C29" s="126">
        <f t="shared" si="7"/>
        <v>17981.461290491145</v>
      </c>
      <c r="D29" s="160">
        <f t="shared" si="0"/>
        <v>52.45</v>
      </c>
      <c r="E29" s="160">
        <f t="shared" si="1"/>
        <v>453.14616957249621</v>
      </c>
      <c r="F29" s="160">
        <f t="shared" si="8"/>
        <v>505.59</v>
      </c>
      <c r="G29" s="126">
        <f t="shared" si="2"/>
        <v>17528.315120918647</v>
      </c>
      <c r="K29" s="143"/>
      <c r="L29" s="191">
        <f t="shared" si="9"/>
        <v>46631</v>
      </c>
      <c r="M29" s="165">
        <v>16</v>
      </c>
      <c r="N29" s="169">
        <f t="shared" si="10"/>
        <v>4719.5869155079799</v>
      </c>
      <c r="O29" s="192">
        <f t="shared" si="3"/>
        <v>13.77</v>
      </c>
      <c r="P29" s="192">
        <f t="shared" si="4"/>
        <v>156.19574047024909</v>
      </c>
      <c r="Q29" s="192">
        <f t="shared" si="11"/>
        <v>169.96</v>
      </c>
      <c r="R29" s="169">
        <f t="shared" si="5"/>
        <v>4563.391175037731</v>
      </c>
    </row>
    <row r="30" spans="1:18" x14ac:dyDescent="0.3">
      <c r="A30" s="159">
        <f t="shared" si="6"/>
        <v>46661</v>
      </c>
      <c r="B30" s="140">
        <v>17</v>
      </c>
      <c r="C30" s="126">
        <f t="shared" si="7"/>
        <v>17528.315120918647</v>
      </c>
      <c r="D30" s="160">
        <f t="shared" si="0"/>
        <v>51.12</v>
      </c>
      <c r="E30" s="160">
        <f t="shared" si="1"/>
        <v>454.46784590041597</v>
      </c>
      <c r="F30" s="160">
        <f t="shared" si="8"/>
        <v>505.59</v>
      </c>
      <c r="G30" s="126">
        <f t="shared" si="2"/>
        <v>17073.84727501823</v>
      </c>
      <c r="H30" s="130"/>
      <c r="K30" s="143"/>
      <c r="L30" s="191">
        <f t="shared" si="9"/>
        <v>46661</v>
      </c>
      <c r="M30" s="165">
        <v>17</v>
      </c>
      <c r="N30" s="169">
        <f t="shared" si="10"/>
        <v>4563.391175037731</v>
      </c>
      <c r="O30" s="192">
        <f t="shared" si="3"/>
        <v>13.31</v>
      </c>
      <c r="P30" s="192">
        <f t="shared" si="4"/>
        <v>156.651311379954</v>
      </c>
      <c r="Q30" s="192">
        <f t="shared" si="11"/>
        <v>169.96</v>
      </c>
      <c r="R30" s="169">
        <f t="shared" si="5"/>
        <v>4406.7398636577773</v>
      </c>
    </row>
    <row r="31" spans="1:18" x14ac:dyDescent="0.3">
      <c r="A31" s="159">
        <f t="shared" si="6"/>
        <v>46692</v>
      </c>
      <c r="B31" s="140">
        <v>18</v>
      </c>
      <c r="C31" s="126">
        <f t="shared" si="7"/>
        <v>17073.84727501823</v>
      </c>
      <c r="D31" s="160">
        <f t="shared" si="0"/>
        <v>49.8</v>
      </c>
      <c r="E31" s="160">
        <f t="shared" si="1"/>
        <v>455.79337711762554</v>
      </c>
      <c r="F31" s="160">
        <f t="shared" si="8"/>
        <v>505.59</v>
      </c>
      <c r="G31" s="126">
        <f t="shared" si="2"/>
        <v>16618.053897900605</v>
      </c>
      <c r="K31" s="143"/>
      <c r="L31" s="191">
        <f t="shared" si="9"/>
        <v>46692</v>
      </c>
      <c r="M31" s="165">
        <v>18</v>
      </c>
      <c r="N31" s="169">
        <f t="shared" si="10"/>
        <v>4406.7398636577773</v>
      </c>
      <c r="O31" s="192">
        <f t="shared" si="3"/>
        <v>12.85</v>
      </c>
      <c r="P31" s="192">
        <f t="shared" si="4"/>
        <v>157.10821103814553</v>
      </c>
      <c r="Q31" s="192">
        <f t="shared" si="11"/>
        <v>169.96</v>
      </c>
      <c r="R31" s="169">
        <f t="shared" si="5"/>
        <v>4249.6316526196315</v>
      </c>
    </row>
    <row r="32" spans="1:18" x14ac:dyDescent="0.3">
      <c r="A32" s="159">
        <f t="shared" si="6"/>
        <v>46722</v>
      </c>
      <c r="B32" s="140">
        <v>19</v>
      </c>
      <c r="C32" s="126">
        <f t="shared" si="7"/>
        <v>16618.053897900605</v>
      </c>
      <c r="D32" s="160">
        <f t="shared" si="0"/>
        <v>48.47</v>
      </c>
      <c r="E32" s="160">
        <f t="shared" si="1"/>
        <v>457.12277446755195</v>
      </c>
      <c r="F32" s="160">
        <f t="shared" si="8"/>
        <v>505.59</v>
      </c>
      <c r="G32" s="126">
        <f t="shared" si="2"/>
        <v>16160.931123433053</v>
      </c>
      <c r="K32" s="143"/>
      <c r="L32" s="191">
        <f t="shared" si="9"/>
        <v>46722</v>
      </c>
      <c r="M32" s="165">
        <v>19</v>
      </c>
      <c r="N32" s="169">
        <f t="shared" si="10"/>
        <v>4249.6316526196315</v>
      </c>
      <c r="O32" s="192">
        <f t="shared" si="3"/>
        <v>12.39</v>
      </c>
      <c r="P32" s="192">
        <f t="shared" si="4"/>
        <v>157.56644332034011</v>
      </c>
      <c r="Q32" s="192">
        <f t="shared" si="11"/>
        <v>169.96</v>
      </c>
      <c r="R32" s="169">
        <f t="shared" si="5"/>
        <v>4092.0652092992914</v>
      </c>
    </row>
    <row r="33" spans="1:18" x14ac:dyDescent="0.3">
      <c r="A33" s="159">
        <f t="shared" si="6"/>
        <v>46753</v>
      </c>
      <c r="B33" s="140">
        <v>20</v>
      </c>
      <c r="C33" s="126">
        <f t="shared" si="7"/>
        <v>16160.931123433053</v>
      </c>
      <c r="D33" s="160">
        <f t="shared" si="0"/>
        <v>47.14</v>
      </c>
      <c r="E33" s="160">
        <f t="shared" si="1"/>
        <v>458.45604922641564</v>
      </c>
      <c r="F33" s="160">
        <f t="shared" si="8"/>
        <v>505.59</v>
      </c>
      <c r="G33" s="126">
        <f t="shared" si="2"/>
        <v>15702.475074206637</v>
      </c>
      <c r="K33" s="143"/>
      <c r="L33" s="191">
        <f t="shared" si="9"/>
        <v>46753</v>
      </c>
      <c r="M33" s="165">
        <v>20</v>
      </c>
      <c r="N33" s="169">
        <f t="shared" si="10"/>
        <v>4092.0652092992914</v>
      </c>
      <c r="O33" s="192">
        <f t="shared" si="3"/>
        <v>11.94</v>
      </c>
      <c r="P33" s="192">
        <f t="shared" si="4"/>
        <v>158.02601211335778</v>
      </c>
      <c r="Q33" s="192">
        <f t="shared" si="11"/>
        <v>169.96</v>
      </c>
      <c r="R33" s="169">
        <f t="shared" si="5"/>
        <v>3934.0391971859335</v>
      </c>
    </row>
    <row r="34" spans="1:18" x14ac:dyDescent="0.3">
      <c r="A34" s="159">
        <f t="shared" si="6"/>
        <v>46784</v>
      </c>
      <c r="B34" s="140">
        <v>21</v>
      </c>
      <c r="C34" s="126">
        <f t="shared" si="7"/>
        <v>15702.475074206637</v>
      </c>
      <c r="D34" s="160">
        <f t="shared" si="0"/>
        <v>45.8</v>
      </c>
      <c r="E34" s="160">
        <f t="shared" si="1"/>
        <v>459.79321270332605</v>
      </c>
      <c r="F34" s="160">
        <f t="shared" si="8"/>
        <v>505.59</v>
      </c>
      <c r="G34" s="126">
        <f t="shared" si="2"/>
        <v>15242.681861503312</v>
      </c>
      <c r="K34" s="143"/>
      <c r="L34" s="191">
        <f t="shared" si="9"/>
        <v>46784</v>
      </c>
      <c r="M34" s="165">
        <v>21</v>
      </c>
      <c r="N34" s="169">
        <f t="shared" si="10"/>
        <v>3934.0391971859335</v>
      </c>
      <c r="O34" s="192">
        <f t="shared" si="3"/>
        <v>11.47</v>
      </c>
      <c r="P34" s="192">
        <f t="shared" si="4"/>
        <v>158.48692131535506</v>
      </c>
      <c r="Q34" s="192">
        <f t="shared" si="11"/>
        <v>169.96</v>
      </c>
      <c r="R34" s="169">
        <f t="shared" si="5"/>
        <v>3775.5522758705783</v>
      </c>
    </row>
    <row r="35" spans="1:18" x14ac:dyDescent="0.3">
      <c r="A35" s="159">
        <f t="shared" si="6"/>
        <v>46813</v>
      </c>
      <c r="B35" s="140">
        <v>22</v>
      </c>
      <c r="C35" s="126">
        <f t="shared" si="7"/>
        <v>15242.681861503312</v>
      </c>
      <c r="D35" s="160">
        <f t="shared" si="0"/>
        <v>44.46</v>
      </c>
      <c r="E35" s="160">
        <f t="shared" si="1"/>
        <v>461.13427624037746</v>
      </c>
      <c r="F35" s="160">
        <f t="shared" si="8"/>
        <v>505.59</v>
      </c>
      <c r="G35" s="126">
        <f t="shared" si="2"/>
        <v>14781.547585262933</v>
      </c>
      <c r="K35" s="143"/>
      <c r="L35" s="191">
        <f t="shared" si="9"/>
        <v>46813</v>
      </c>
      <c r="M35" s="165">
        <v>22</v>
      </c>
      <c r="N35" s="169">
        <f t="shared" si="10"/>
        <v>3775.5522758705783</v>
      </c>
      <c r="O35" s="192">
        <f t="shared" si="3"/>
        <v>11.01</v>
      </c>
      <c r="P35" s="192">
        <f t="shared" si="4"/>
        <v>158.94917483585817</v>
      </c>
      <c r="Q35" s="192">
        <f t="shared" si="11"/>
        <v>169.96</v>
      </c>
      <c r="R35" s="169">
        <f t="shared" si="5"/>
        <v>3616.6031010347201</v>
      </c>
    </row>
    <row r="36" spans="1:18" x14ac:dyDescent="0.3">
      <c r="A36" s="159">
        <f t="shared" si="6"/>
        <v>46844</v>
      </c>
      <c r="B36" s="140">
        <v>23</v>
      </c>
      <c r="C36" s="126">
        <f t="shared" si="7"/>
        <v>14781.547585262933</v>
      </c>
      <c r="D36" s="160">
        <f t="shared" si="0"/>
        <v>43.11</v>
      </c>
      <c r="E36" s="160">
        <f t="shared" si="1"/>
        <v>462.47925121274517</v>
      </c>
      <c r="F36" s="160">
        <f t="shared" si="8"/>
        <v>505.59</v>
      </c>
      <c r="G36" s="126">
        <f t="shared" si="2"/>
        <v>14319.068334050187</v>
      </c>
      <c r="K36" s="143"/>
      <c r="L36" s="191">
        <f t="shared" si="9"/>
        <v>46844</v>
      </c>
      <c r="M36" s="165">
        <v>23</v>
      </c>
      <c r="N36" s="169">
        <f t="shared" si="10"/>
        <v>3616.6031010347201</v>
      </c>
      <c r="O36" s="192">
        <f t="shared" si="3"/>
        <v>10.55</v>
      </c>
      <c r="P36" s="192">
        <f t="shared" si="4"/>
        <v>159.41277659579609</v>
      </c>
      <c r="Q36" s="192">
        <f t="shared" si="11"/>
        <v>169.96</v>
      </c>
      <c r="R36" s="169">
        <f t="shared" si="5"/>
        <v>3457.1903244389241</v>
      </c>
    </row>
    <row r="37" spans="1:18" x14ac:dyDescent="0.3">
      <c r="A37" s="159">
        <f t="shared" si="6"/>
        <v>46874</v>
      </c>
      <c r="B37" s="140">
        <v>24</v>
      </c>
      <c r="C37" s="126">
        <f t="shared" si="7"/>
        <v>14319.068334050187</v>
      </c>
      <c r="D37" s="160">
        <f t="shared" si="0"/>
        <v>41.76</v>
      </c>
      <c r="E37" s="160">
        <f t="shared" si="1"/>
        <v>463.82814902878232</v>
      </c>
      <c r="F37" s="160">
        <f t="shared" si="8"/>
        <v>505.59</v>
      </c>
      <c r="G37" s="126">
        <f t="shared" si="2"/>
        <v>13855.240185021405</v>
      </c>
      <c r="L37" s="191">
        <f t="shared" si="9"/>
        <v>46874</v>
      </c>
      <c r="M37" s="165">
        <v>24</v>
      </c>
      <c r="N37" s="169">
        <f t="shared" si="10"/>
        <v>3457.1903244389241</v>
      </c>
      <c r="O37" s="192">
        <f t="shared" si="3"/>
        <v>10.08</v>
      </c>
      <c r="P37" s="192">
        <f t="shared" si="4"/>
        <v>159.87773052753383</v>
      </c>
      <c r="Q37" s="192">
        <f t="shared" si="11"/>
        <v>169.96</v>
      </c>
      <c r="R37" s="169">
        <f t="shared" si="5"/>
        <v>3297.3125939113902</v>
      </c>
    </row>
    <row r="38" spans="1:18" x14ac:dyDescent="0.3">
      <c r="A38" s="159">
        <f t="shared" si="6"/>
        <v>46905</v>
      </c>
      <c r="B38" s="140">
        <v>25</v>
      </c>
      <c r="C38" s="126">
        <f t="shared" si="7"/>
        <v>13855.240185021405</v>
      </c>
      <c r="D38" s="160">
        <f t="shared" si="0"/>
        <v>40.409999999999997</v>
      </c>
      <c r="E38" s="160">
        <f t="shared" si="1"/>
        <v>465.18098113011632</v>
      </c>
      <c r="F38" s="160">
        <f t="shared" si="8"/>
        <v>505.59</v>
      </c>
      <c r="G38" s="126">
        <f t="shared" si="2"/>
        <v>13390.059203891289</v>
      </c>
      <c r="L38" s="191">
        <f t="shared" si="9"/>
        <v>46905</v>
      </c>
      <c r="M38" s="165">
        <v>25</v>
      </c>
      <c r="N38" s="169">
        <f t="shared" si="10"/>
        <v>3297.3125939113902</v>
      </c>
      <c r="O38" s="192">
        <f t="shared" si="3"/>
        <v>9.6199999999999992</v>
      </c>
      <c r="P38" s="192">
        <f t="shared" si="4"/>
        <v>160.34404057490582</v>
      </c>
      <c r="Q38" s="192">
        <f t="shared" si="11"/>
        <v>169.96</v>
      </c>
      <c r="R38" s="169">
        <f t="shared" si="5"/>
        <v>3136.9685533364845</v>
      </c>
    </row>
    <row r="39" spans="1:18" x14ac:dyDescent="0.3">
      <c r="A39" s="159">
        <f t="shared" si="6"/>
        <v>46935</v>
      </c>
      <c r="B39" s="140">
        <v>26</v>
      </c>
      <c r="C39" s="126">
        <f t="shared" si="7"/>
        <v>13390.059203891289</v>
      </c>
      <c r="D39" s="160">
        <f t="shared" si="0"/>
        <v>39.049999999999997</v>
      </c>
      <c r="E39" s="160">
        <f t="shared" si="1"/>
        <v>466.53775899174576</v>
      </c>
      <c r="F39" s="160">
        <f t="shared" si="8"/>
        <v>505.59</v>
      </c>
      <c r="G39" s="126">
        <f t="shared" si="2"/>
        <v>12923.521444899543</v>
      </c>
      <c r="L39" s="191">
        <f t="shared" si="9"/>
        <v>46935</v>
      </c>
      <c r="M39" s="165">
        <v>26</v>
      </c>
      <c r="N39" s="169">
        <f t="shared" si="10"/>
        <v>3136.9685533364845</v>
      </c>
      <c r="O39" s="192">
        <f t="shared" si="3"/>
        <v>9.15</v>
      </c>
      <c r="P39" s="192">
        <f t="shared" si="4"/>
        <v>160.8117106932493</v>
      </c>
      <c r="Q39" s="192">
        <f t="shared" si="11"/>
        <v>169.96</v>
      </c>
      <c r="R39" s="169">
        <f t="shared" si="5"/>
        <v>2976.1568426432354</v>
      </c>
    </row>
    <row r="40" spans="1:18" x14ac:dyDescent="0.3">
      <c r="A40" s="159">
        <f t="shared" si="6"/>
        <v>46966</v>
      </c>
      <c r="B40" s="140">
        <v>27</v>
      </c>
      <c r="C40" s="126">
        <f t="shared" si="7"/>
        <v>12923.521444899543</v>
      </c>
      <c r="D40" s="160">
        <f t="shared" si="0"/>
        <v>37.69</v>
      </c>
      <c r="E40" s="160">
        <f t="shared" si="1"/>
        <v>467.8984941221384</v>
      </c>
      <c r="F40" s="160">
        <f t="shared" si="8"/>
        <v>505.59</v>
      </c>
      <c r="G40" s="126">
        <f t="shared" si="2"/>
        <v>12455.622950777404</v>
      </c>
      <c r="L40" s="191">
        <f t="shared" si="9"/>
        <v>46966</v>
      </c>
      <c r="M40" s="165">
        <v>27</v>
      </c>
      <c r="N40" s="169">
        <f t="shared" si="10"/>
        <v>2976.1568426432354</v>
      </c>
      <c r="O40" s="192">
        <f t="shared" si="3"/>
        <v>8.68</v>
      </c>
      <c r="P40" s="192">
        <f t="shared" si="4"/>
        <v>161.28074484943792</v>
      </c>
      <c r="Q40" s="192">
        <f t="shared" si="11"/>
        <v>169.96</v>
      </c>
      <c r="R40" s="169">
        <f t="shared" si="5"/>
        <v>2814.8760977937977</v>
      </c>
    </row>
    <row r="41" spans="1:18" x14ac:dyDescent="0.3">
      <c r="A41" s="159">
        <f t="shared" si="6"/>
        <v>46997</v>
      </c>
      <c r="B41" s="140">
        <v>28</v>
      </c>
      <c r="C41" s="126">
        <f t="shared" si="7"/>
        <v>12455.622950777404</v>
      </c>
      <c r="D41" s="160">
        <f t="shared" si="0"/>
        <v>36.33</v>
      </c>
      <c r="E41" s="160">
        <f t="shared" si="1"/>
        <v>469.26319806332799</v>
      </c>
      <c r="F41" s="160">
        <f t="shared" si="8"/>
        <v>505.59</v>
      </c>
      <c r="G41" s="126">
        <f t="shared" si="2"/>
        <v>11986.359752714076</v>
      </c>
      <c r="L41" s="191">
        <f t="shared" si="9"/>
        <v>46997</v>
      </c>
      <c r="M41" s="165">
        <v>28</v>
      </c>
      <c r="N41" s="169">
        <f t="shared" si="10"/>
        <v>2814.8760977937977</v>
      </c>
      <c r="O41" s="192">
        <f t="shared" si="3"/>
        <v>8.2100000000000009</v>
      </c>
      <c r="P41" s="192">
        <f t="shared" si="4"/>
        <v>161.75114702191547</v>
      </c>
      <c r="Q41" s="192">
        <f t="shared" si="11"/>
        <v>169.96</v>
      </c>
      <c r="R41" s="169">
        <f t="shared" si="5"/>
        <v>2653.1249507718821</v>
      </c>
    </row>
    <row r="42" spans="1:18" x14ac:dyDescent="0.3">
      <c r="A42" s="159">
        <f t="shared" si="6"/>
        <v>47027</v>
      </c>
      <c r="B42" s="140">
        <v>29</v>
      </c>
      <c r="C42" s="126">
        <f t="shared" si="7"/>
        <v>11986.359752714076</v>
      </c>
      <c r="D42" s="160">
        <f t="shared" si="0"/>
        <v>34.96</v>
      </c>
      <c r="E42" s="160">
        <f t="shared" si="1"/>
        <v>470.63188239101265</v>
      </c>
      <c r="F42" s="160">
        <f t="shared" si="8"/>
        <v>505.59</v>
      </c>
      <c r="G42" s="126">
        <f t="shared" si="2"/>
        <v>11515.727870323062</v>
      </c>
      <c r="L42" s="191">
        <f t="shared" si="9"/>
        <v>47027</v>
      </c>
      <c r="M42" s="165">
        <v>29</v>
      </c>
      <c r="N42" s="169">
        <f t="shared" si="10"/>
        <v>2653.1249507718821</v>
      </c>
      <c r="O42" s="192">
        <f t="shared" si="3"/>
        <v>7.74</v>
      </c>
      <c r="P42" s="192">
        <f t="shared" si="4"/>
        <v>162.22292120072939</v>
      </c>
      <c r="Q42" s="192">
        <f t="shared" si="11"/>
        <v>169.96</v>
      </c>
      <c r="R42" s="169">
        <f t="shared" si="5"/>
        <v>2490.9020295711525</v>
      </c>
    </row>
    <row r="43" spans="1:18" x14ac:dyDescent="0.3">
      <c r="A43" s="159">
        <f t="shared" si="6"/>
        <v>47058</v>
      </c>
      <c r="B43" s="140">
        <v>30</v>
      </c>
      <c r="C43" s="126">
        <f t="shared" si="7"/>
        <v>11515.727870323062</v>
      </c>
      <c r="D43" s="160">
        <f t="shared" si="0"/>
        <v>33.590000000000003</v>
      </c>
      <c r="E43" s="160">
        <f t="shared" si="1"/>
        <v>472.00455871465311</v>
      </c>
      <c r="F43" s="160">
        <f t="shared" si="8"/>
        <v>505.59</v>
      </c>
      <c r="G43" s="126">
        <f t="shared" si="2"/>
        <v>11043.72331160841</v>
      </c>
      <c r="L43" s="191">
        <f t="shared" si="9"/>
        <v>47058</v>
      </c>
      <c r="M43" s="165">
        <v>30</v>
      </c>
      <c r="N43" s="169">
        <f t="shared" si="10"/>
        <v>2490.9020295711525</v>
      </c>
      <c r="O43" s="192">
        <f t="shared" si="3"/>
        <v>7.27</v>
      </c>
      <c r="P43" s="192">
        <f t="shared" si="4"/>
        <v>162.69607138756484</v>
      </c>
      <c r="Q43" s="192">
        <f t="shared" si="11"/>
        <v>169.96</v>
      </c>
      <c r="R43" s="169">
        <f t="shared" si="5"/>
        <v>2328.2059581835879</v>
      </c>
    </row>
    <row r="44" spans="1:18" x14ac:dyDescent="0.3">
      <c r="A44" s="159">
        <f t="shared" si="6"/>
        <v>47088</v>
      </c>
      <c r="B44" s="140">
        <v>31</v>
      </c>
      <c r="C44" s="126">
        <f t="shared" si="7"/>
        <v>11043.72331160841</v>
      </c>
      <c r="D44" s="160">
        <f t="shared" si="0"/>
        <v>32.21</v>
      </c>
      <c r="E44" s="160">
        <f t="shared" si="1"/>
        <v>473.38123867757088</v>
      </c>
      <c r="F44" s="160">
        <f t="shared" si="8"/>
        <v>505.59</v>
      </c>
      <c r="G44" s="126">
        <f t="shared" si="2"/>
        <v>10570.342072930838</v>
      </c>
      <c r="L44" s="191">
        <f t="shared" si="9"/>
        <v>47088</v>
      </c>
      <c r="M44" s="165">
        <v>31</v>
      </c>
      <c r="N44" s="169">
        <f t="shared" si="10"/>
        <v>2328.2059581835879</v>
      </c>
      <c r="O44" s="192">
        <f t="shared" si="3"/>
        <v>6.79</v>
      </c>
      <c r="P44" s="192">
        <f t="shared" si="4"/>
        <v>163.17060159577858</v>
      </c>
      <c r="Q44" s="192">
        <f t="shared" si="11"/>
        <v>169.96</v>
      </c>
      <c r="R44" s="169">
        <f t="shared" si="5"/>
        <v>2165.0353565878095</v>
      </c>
    </row>
    <row r="45" spans="1:18" x14ac:dyDescent="0.3">
      <c r="A45" s="159">
        <f t="shared" si="6"/>
        <v>47119</v>
      </c>
      <c r="B45" s="140">
        <v>32</v>
      </c>
      <c r="C45" s="126">
        <f t="shared" si="7"/>
        <v>10570.342072930838</v>
      </c>
      <c r="D45" s="160">
        <f t="shared" si="0"/>
        <v>30.83</v>
      </c>
      <c r="E45" s="160">
        <f t="shared" si="1"/>
        <v>474.76193395704712</v>
      </c>
      <c r="F45" s="160">
        <f t="shared" si="8"/>
        <v>505.59</v>
      </c>
      <c r="G45" s="126">
        <f t="shared" si="2"/>
        <v>10095.580138973792</v>
      </c>
      <c r="L45" s="191">
        <f t="shared" si="9"/>
        <v>47119</v>
      </c>
      <c r="M45" s="165">
        <v>32</v>
      </c>
      <c r="N45" s="169">
        <f t="shared" si="10"/>
        <v>2165.0353565878095</v>
      </c>
      <c r="O45" s="192">
        <f t="shared" si="3"/>
        <v>6.31</v>
      </c>
      <c r="P45" s="192">
        <f t="shared" si="4"/>
        <v>163.64651585043293</v>
      </c>
      <c r="Q45" s="192">
        <f t="shared" si="11"/>
        <v>169.96</v>
      </c>
      <c r="R45" s="169">
        <f t="shared" si="5"/>
        <v>2001.3888407373765</v>
      </c>
    </row>
    <row r="46" spans="1:18" x14ac:dyDescent="0.3">
      <c r="A46" s="159">
        <f t="shared" si="6"/>
        <v>47150</v>
      </c>
      <c r="B46" s="140">
        <v>33</v>
      </c>
      <c r="C46" s="126">
        <f t="shared" si="7"/>
        <v>10095.580138973792</v>
      </c>
      <c r="D46" s="160">
        <f t="shared" si="0"/>
        <v>29.45</v>
      </c>
      <c r="E46" s="160">
        <f t="shared" si="1"/>
        <v>476.14665626442184</v>
      </c>
      <c r="F46" s="160">
        <f t="shared" si="8"/>
        <v>505.59</v>
      </c>
      <c r="G46" s="126">
        <f t="shared" si="2"/>
        <v>9619.4334827093699</v>
      </c>
      <c r="L46" s="191">
        <f t="shared" si="9"/>
        <v>47150</v>
      </c>
      <c r="M46" s="165">
        <v>33</v>
      </c>
      <c r="N46" s="169">
        <f t="shared" si="10"/>
        <v>2001.3888407373765</v>
      </c>
      <c r="O46" s="192">
        <f t="shared" si="3"/>
        <v>5.84</v>
      </c>
      <c r="P46" s="192">
        <f t="shared" si="4"/>
        <v>164.12381818833003</v>
      </c>
      <c r="Q46" s="192">
        <f t="shared" si="11"/>
        <v>169.96</v>
      </c>
      <c r="R46" s="169">
        <f t="shared" si="5"/>
        <v>1837.2650225490465</v>
      </c>
    </row>
    <row r="47" spans="1:18" x14ac:dyDescent="0.3">
      <c r="A47" s="159">
        <f t="shared" si="6"/>
        <v>47178</v>
      </c>
      <c r="B47" s="140">
        <v>34</v>
      </c>
      <c r="C47" s="126">
        <f t="shared" si="7"/>
        <v>9619.4334827093699</v>
      </c>
      <c r="D47" s="160">
        <f t="shared" si="0"/>
        <v>28.06</v>
      </c>
      <c r="E47" s="160">
        <f t="shared" si="1"/>
        <v>477.53541734519303</v>
      </c>
      <c r="F47" s="160">
        <f t="shared" si="8"/>
        <v>505.59</v>
      </c>
      <c r="G47" s="126">
        <f t="shared" si="2"/>
        <v>9141.8980653641775</v>
      </c>
      <c r="L47" s="191">
        <f t="shared" si="9"/>
        <v>47178</v>
      </c>
      <c r="M47" s="165">
        <v>34</v>
      </c>
      <c r="N47" s="169">
        <f t="shared" si="10"/>
        <v>1837.2650225490465</v>
      </c>
      <c r="O47" s="192">
        <f t="shared" si="3"/>
        <v>5.36</v>
      </c>
      <c r="P47" s="192">
        <f t="shared" si="4"/>
        <v>164.60251265804598</v>
      </c>
      <c r="Q47" s="192">
        <f t="shared" si="11"/>
        <v>169.96</v>
      </c>
      <c r="R47" s="169">
        <f t="shared" si="5"/>
        <v>1672.6625098910006</v>
      </c>
    </row>
    <row r="48" spans="1:18" x14ac:dyDescent="0.3">
      <c r="A48" s="159">
        <f t="shared" si="6"/>
        <v>47209</v>
      </c>
      <c r="B48" s="140">
        <v>35</v>
      </c>
      <c r="C48" s="126">
        <f t="shared" si="7"/>
        <v>9141.8980653641775</v>
      </c>
      <c r="D48" s="160">
        <f t="shared" si="0"/>
        <v>26.66</v>
      </c>
      <c r="E48" s="160">
        <f t="shared" si="1"/>
        <v>478.92822897911657</v>
      </c>
      <c r="F48" s="160">
        <f t="shared" si="8"/>
        <v>505.59</v>
      </c>
      <c r="G48" s="126">
        <f t="shared" si="2"/>
        <v>8662.9698363850603</v>
      </c>
      <c r="L48" s="191">
        <f t="shared" si="9"/>
        <v>47209</v>
      </c>
      <c r="M48" s="165">
        <v>35</v>
      </c>
      <c r="N48" s="169">
        <f t="shared" si="10"/>
        <v>1672.6625098910006</v>
      </c>
      <c r="O48" s="192">
        <f t="shared" si="3"/>
        <v>4.88</v>
      </c>
      <c r="P48" s="192">
        <f t="shared" si="4"/>
        <v>165.08260331996527</v>
      </c>
      <c r="Q48" s="192">
        <f t="shared" si="11"/>
        <v>169.96</v>
      </c>
      <c r="R48" s="169">
        <f t="shared" si="5"/>
        <v>1507.5799065710353</v>
      </c>
    </row>
    <row r="49" spans="1:18" x14ac:dyDescent="0.3">
      <c r="A49" s="159">
        <f t="shared" si="6"/>
        <v>47239</v>
      </c>
      <c r="B49" s="140">
        <v>36</v>
      </c>
      <c r="C49" s="126">
        <f t="shared" si="7"/>
        <v>8662.9698363850603</v>
      </c>
      <c r="D49" s="160">
        <f t="shared" si="0"/>
        <v>25.27</v>
      </c>
      <c r="E49" s="160">
        <f t="shared" si="1"/>
        <v>480.32510298030564</v>
      </c>
      <c r="F49" s="160">
        <f t="shared" si="8"/>
        <v>505.59</v>
      </c>
      <c r="G49" s="126">
        <f t="shared" si="2"/>
        <v>8182.6447334047543</v>
      </c>
      <c r="L49" s="191">
        <f t="shared" si="9"/>
        <v>47239</v>
      </c>
      <c r="M49" s="165">
        <v>36</v>
      </c>
      <c r="N49" s="169">
        <f t="shared" si="10"/>
        <v>1507.5799065710353</v>
      </c>
      <c r="O49" s="192">
        <f t="shared" si="3"/>
        <v>4.4000000000000004</v>
      </c>
      <c r="P49" s="192">
        <f t="shared" si="4"/>
        <v>165.56409424631516</v>
      </c>
      <c r="Q49" s="192">
        <f t="shared" si="11"/>
        <v>169.96</v>
      </c>
      <c r="R49" s="169">
        <f t="shared" si="5"/>
        <v>1342.0158123247202</v>
      </c>
    </row>
    <row r="50" spans="1:18" x14ac:dyDescent="0.3">
      <c r="A50" s="159">
        <f t="shared" si="6"/>
        <v>47270</v>
      </c>
      <c r="B50" s="140">
        <v>37</v>
      </c>
      <c r="C50" s="126">
        <f t="shared" si="7"/>
        <v>8182.6447334047543</v>
      </c>
      <c r="D50" s="160">
        <f t="shared" si="0"/>
        <v>23.87</v>
      </c>
      <c r="E50" s="160">
        <f t="shared" si="1"/>
        <v>481.72605119733151</v>
      </c>
      <c r="F50" s="160">
        <f t="shared" si="8"/>
        <v>505.59</v>
      </c>
      <c r="G50" s="126">
        <f t="shared" si="2"/>
        <v>7700.9186822074225</v>
      </c>
      <c r="L50" s="191">
        <f t="shared" si="9"/>
        <v>47270</v>
      </c>
      <c r="M50" s="165">
        <v>37</v>
      </c>
      <c r="N50" s="169">
        <f t="shared" si="10"/>
        <v>1342.0158123247202</v>
      </c>
      <c r="O50" s="192">
        <f t="shared" si="3"/>
        <v>3.91</v>
      </c>
      <c r="P50" s="192">
        <f t="shared" si="4"/>
        <v>166.04698952120026</v>
      </c>
      <c r="Q50" s="192">
        <f t="shared" si="11"/>
        <v>169.96</v>
      </c>
      <c r="R50" s="169">
        <f t="shared" si="5"/>
        <v>1175.96882280352</v>
      </c>
    </row>
    <row r="51" spans="1:18" x14ac:dyDescent="0.3">
      <c r="A51" s="159">
        <f t="shared" si="6"/>
        <v>47300</v>
      </c>
      <c r="B51" s="140">
        <v>38</v>
      </c>
      <c r="C51" s="126">
        <f t="shared" si="7"/>
        <v>7700.9186822074225</v>
      </c>
      <c r="D51" s="160">
        <f t="shared" si="0"/>
        <v>22.46</v>
      </c>
      <c r="E51" s="160">
        <f t="shared" si="1"/>
        <v>483.13108551332374</v>
      </c>
      <c r="F51" s="160">
        <f t="shared" si="8"/>
        <v>505.59</v>
      </c>
      <c r="G51" s="126">
        <f t="shared" si="2"/>
        <v>7217.7875966940992</v>
      </c>
      <c r="L51" s="191">
        <f t="shared" si="9"/>
        <v>47300</v>
      </c>
      <c r="M51" s="165">
        <v>38</v>
      </c>
      <c r="N51" s="169">
        <f t="shared" si="10"/>
        <v>1175.96882280352</v>
      </c>
      <c r="O51" s="192">
        <f t="shared" si="3"/>
        <v>3.43</v>
      </c>
      <c r="P51" s="192">
        <f t="shared" si="4"/>
        <v>166.53129324063713</v>
      </c>
      <c r="Q51" s="192">
        <f t="shared" si="11"/>
        <v>169.96</v>
      </c>
      <c r="R51" s="169">
        <f t="shared" si="5"/>
        <v>1009.4375295628829</v>
      </c>
    </row>
    <row r="52" spans="1:18" x14ac:dyDescent="0.3">
      <c r="A52" s="159">
        <f t="shared" si="6"/>
        <v>47331</v>
      </c>
      <c r="B52" s="140">
        <v>39</v>
      </c>
      <c r="C52" s="126">
        <f t="shared" si="7"/>
        <v>7217.7875966940992</v>
      </c>
      <c r="D52" s="160">
        <f t="shared" si="0"/>
        <v>21.05</v>
      </c>
      <c r="E52" s="160">
        <f t="shared" si="1"/>
        <v>484.54021784607096</v>
      </c>
      <c r="F52" s="160">
        <f t="shared" si="8"/>
        <v>505.59</v>
      </c>
      <c r="G52" s="126">
        <f t="shared" si="2"/>
        <v>6733.2473788480283</v>
      </c>
      <c r="L52" s="191">
        <f t="shared" si="9"/>
        <v>47331</v>
      </c>
      <c r="M52" s="165">
        <v>39</v>
      </c>
      <c r="N52" s="169">
        <f t="shared" si="10"/>
        <v>1009.4375295628829</v>
      </c>
      <c r="O52" s="192">
        <f t="shared" si="3"/>
        <v>2.94</v>
      </c>
      <c r="P52" s="192">
        <f t="shared" si="4"/>
        <v>167.01700951258894</v>
      </c>
      <c r="Q52" s="192">
        <f t="shared" si="11"/>
        <v>169.96</v>
      </c>
      <c r="R52" s="169">
        <f t="shared" si="5"/>
        <v>842.42052005029393</v>
      </c>
    </row>
    <row r="53" spans="1:18" x14ac:dyDescent="0.3">
      <c r="A53" s="159">
        <f t="shared" si="6"/>
        <v>47362</v>
      </c>
      <c r="B53" s="140">
        <v>40</v>
      </c>
      <c r="C53" s="126">
        <f t="shared" si="7"/>
        <v>6733.2473788480283</v>
      </c>
      <c r="D53" s="160">
        <f t="shared" si="0"/>
        <v>19.64</v>
      </c>
      <c r="E53" s="160">
        <f t="shared" si="1"/>
        <v>485.95346014812196</v>
      </c>
      <c r="F53" s="160">
        <f t="shared" si="8"/>
        <v>505.59</v>
      </c>
      <c r="G53" s="126">
        <f t="shared" si="2"/>
        <v>6247.2939186999065</v>
      </c>
      <c r="L53" s="191">
        <f t="shared" si="9"/>
        <v>47362</v>
      </c>
      <c r="M53" s="165">
        <v>40</v>
      </c>
      <c r="N53" s="169">
        <f t="shared" si="10"/>
        <v>842.42052005029393</v>
      </c>
      <c r="O53" s="192">
        <f t="shared" si="3"/>
        <v>2.46</v>
      </c>
      <c r="P53" s="192">
        <f t="shared" si="4"/>
        <v>167.50414245700065</v>
      </c>
      <c r="Q53" s="192">
        <f t="shared" si="11"/>
        <v>169.96</v>
      </c>
      <c r="R53" s="169">
        <f t="shared" si="5"/>
        <v>674.9163775932933</v>
      </c>
    </row>
    <row r="54" spans="1:18" x14ac:dyDescent="0.3">
      <c r="A54" s="159">
        <f t="shared" si="6"/>
        <v>47392</v>
      </c>
      <c r="B54" s="140">
        <v>41</v>
      </c>
      <c r="C54" s="126">
        <f t="shared" si="7"/>
        <v>6247.2939186999065</v>
      </c>
      <c r="D54" s="160">
        <f t="shared" si="0"/>
        <v>18.22</v>
      </c>
      <c r="E54" s="160">
        <f t="shared" si="1"/>
        <v>487.37082440688732</v>
      </c>
      <c r="F54" s="160">
        <f t="shared" si="8"/>
        <v>505.59</v>
      </c>
      <c r="G54" s="126">
        <f t="shared" si="2"/>
        <v>5759.9230942930189</v>
      </c>
      <c r="L54" s="191">
        <f t="shared" si="9"/>
        <v>47392</v>
      </c>
      <c r="M54" s="165">
        <v>41</v>
      </c>
      <c r="N54" s="169">
        <f t="shared" si="10"/>
        <v>674.9163775932933</v>
      </c>
      <c r="O54" s="192">
        <f t="shared" si="3"/>
        <v>1.97</v>
      </c>
      <c r="P54" s="192">
        <f t="shared" si="4"/>
        <v>167.9926962058336</v>
      </c>
      <c r="Q54" s="192">
        <f t="shared" si="11"/>
        <v>169.96</v>
      </c>
      <c r="R54" s="169">
        <f t="shared" si="5"/>
        <v>506.92368138745974</v>
      </c>
    </row>
    <row r="55" spans="1:18" x14ac:dyDescent="0.3">
      <c r="A55" s="159">
        <f t="shared" si="6"/>
        <v>47423</v>
      </c>
      <c r="B55" s="140">
        <v>42</v>
      </c>
      <c r="C55" s="126">
        <f t="shared" si="7"/>
        <v>5759.9230942930189</v>
      </c>
      <c r="D55" s="160">
        <f t="shared" si="0"/>
        <v>16.8</v>
      </c>
      <c r="E55" s="160">
        <f t="shared" si="1"/>
        <v>488.79232264474075</v>
      </c>
      <c r="F55" s="160">
        <f t="shared" si="8"/>
        <v>505.59</v>
      </c>
      <c r="G55" s="126">
        <f t="shared" si="2"/>
        <v>5271.1307716482779</v>
      </c>
      <c r="L55" s="191">
        <f t="shared" si="9"/>
        <v>47423</v>
      </c>
      <c r="M55" s="165">
        <v>42</v>
      </c>
      <c r="N55" s="169">
        <f t="shared" si="10"/>
        <v>506.92368138745974</v>
      </c>
      <c r="O55" s="192">
        <f t="shared" si="3"/>
        <v>1.48</v>
      </c>
      <c r="P55" s="192">
        <f t="shared" si="4"/>
        <v>168.48267490310062</v>
      </c>
      <c r="Q55" s="192">
        <f t="shared" si="11"/>
        <v>169.96</v>
      </c>
      <c r="R55" s="169">
        <f t="shared" si="5"/>
        <v>338.44100648435915</v>
      </c>
    </row>
    <row r="56" spans="1:18" x14ac:dyDescent="0.3">
      <c r="A56" s="159">
        <f t="shared" si="6"/>
        <v>47453</v>
      </c>
      <c r="B56" s="140">
        <v>43</v>
      </c>
      <c r="C56" s="126">
        <f t="shared" si="7"/>
        <v>5271.1307716482779</v>
      </c>
      <c r="D56" s="160">
        <f t="shared" si="0"/>
        <v>15.37</v>
      </c>
      <c r="E56" s="160">
        <f t="shared" si="1"/>
        <v>490.2179669191213</v>
      </c>
      <c r="F56" s="160">
        <f t="shared" si="8"/>
        <v>505.59</v>
      </c>
      <c r="G56" s="126">
        <f t="shared" si="2"/>
        <v>4780.912804729157</v>
      </c>
      <c r="L56" s="191">
        <f t="shared" si="9"/>
        <v>47453</v>
      </c>
      <c r="M56" s="165">
        <v>43</v>
      </c>
      <c r="N56" s="169">
        <f t="shared" si="10"/>
        <v>338.44100648435915</v>
      </c>
      <c r="O56" s="192">
        <f t="shared" si="3"/>
        <v>0.99</v>
      </c>
      <c r="P56" s="192">
        <f t="shared" si="4"/>
        <v>168.97408270490135</v>
      </c>
      <c r="Q56" s="192">
        <f t="shared" si="11"/>
        <v>169.96</v>
      </c>
      <c r="R56" s="169">
        <f t="shared" si="5"/>
        <v>169.4669237794578</v>
      </c>
    </row>
    <row r="57" spans="1:18" x14ac:dyDescent="0.3">
      <c r="A57" s="159">
        <f t="shared" si="6"/>
        <v>47484</v>
      </c>
      <c r="B57" s="140">
        <v>44</v>
      </c>
      <c r="C57" s="126">
        <f t="shared" si="7"/>
        <v>4780.912804729157</v>
      </c>
      <c r="D57" s="160">
        <f t="shared" si="0"/>
        <v>13.94</v>
      </c>
      <c r="E57" s="160">
        <f t="shared" si="1"/>
        <v>491.64776932263533</v>
      </c>
      <c r="F57" s="160">
        <f t="shared" si="8"/>
        <v>505.59</v>
      </c>
      <c r="G57" s="126">
        <f t="shared" si="2"/>
        <v>4289.2650354065217</v>
      </c>
      <c r="L57" s="191">
        <f t="shared" si="9"/>
        <v>47484</v>
      </c>
      <c r="M57" s="165">
        <v>44</v>
      </c>
      <c r="N57" s="169">
        <f t="shared" si="10"/>
        <v>169.4669237794578</v>
      </c>
      <c r="O57" s="192">
        <f t="shared" si="3"/>
        <v>0.49</v>
      </c>
      <c r="P57" s="192">
        <f t="shared" si="4"/>
        <v>169.46692377945729</v>
      </c>
      <c r="Q57" s="192">
        <f t="shared" si="11"/>
        <v>169.96</v>
      </c>
      <c r="R57" s="169">
        <f t="shared" si="5"/>
        <v>5.1159076974727213E-13</v>
      </c>
    </row>
    <row r="58" spans="1:18" x14ac:dyDescent="0.3">
      <c r="A58" s="159"/>
      <c r="B58" s="140"/>
      <c r="C58" s="126"/>
      <c r="D58" s="160"/>
      <c r="E58" s="160"/>
      <c r="F58" s="160"/>
      <c r="G58" s="126"/>
      <c r="L58" s="191"/>
      <c r="M58" s="165"/>
      <c r="N58" s="169"/>
      <c r="O58" s="192"/>
      <c r="P58" s="192"/>
      <c r="Q58" s="192"/>
      <c r="R58" s="169"/>
    </row>
    <row r="59" spans="1:18" x14ac:dyDescent="0.3">
      <c r="A59" s="159"/>
      <c r="B59" s="140"/>
      <c r="C59" s="126"/>
      <c r="D59" s="160"/>
      <c r="E59" s="160"/>
      <c r="F59" s="160"/>
      <c r="G59" s="126"/>
      <c r="L59" s="191"/>
      <c r="M59" s="165"/>
      <c r="N59" s="169"/>
      <c r="O59" s="192"/>
      <c r="P59" s="192"/>
      <c r="Q59" s="192"/>
      <c r="R59" s="169"/>
    </row>
    <row r="60" spans="1:18" x14ac:dyDescent="0.3">
      <c r="A60" s="159"/>
      <c r="B60" s="140"/>
      <c r="C60" s="126"/>
      <c r="D60" s="160"/>
      <c r="E60" s="160"/>
      <c r="F60" s="160"/>
      <c r="G60" s="126"/>
      <c r="L60" s="191"/>
      <c r="M60" s="165"/>
      <c r="N60" s="169"/>
      <c r="O60" s="192"/>
      <c r="P60" s="192"/>
      <c r="Q60" s="192"/>
      <c r="R60" s="169"/>
    </row>
    <row r="61" spans="1:18" x14ac:dyDescent="0.3">
      <c r="A61" s="159"/>
      <c r="B61" s="140"/>
      <c r="C61" s="126"/>
      <c r="D61" s="160"/>
      <c r="E61" s="160"/>
      <c r="F61" s="160"/>
      <c r="G61" s="126"/>
      <c r="L61" s="191"/>
      <c r="M61" s="165"/>
      <c r="N61" s="169"/>
      <c r="O61" s="192"/>
      <c r="P61" s="192"/>
      <c r="Q61" s="192"/>
      <c r="R61" s="169"/>
    </row>
    <row r="62" spans="1:18" x14ac:dyDescent="0.3">
      <c r="A62" s="159"/>
      <c r="B62" s="140"/>
      <c r="C62" s="126"/>
      <c r="D62" s="160"/>
      <c r="E62" s="160"/>
      <c r="F62" s="160"/>
      <c r="G62" s="126"/>
      <c r="L62" s="191"/>
      <c r="M62" s="165"/>
      <c r="N62" s="169"/>
      <c r="O62" s="192"/>
      <c r="P62" s="192"/>
      <c r="Q62" s="192"/>
      <c r="R62" s="169"/>
    </row>
    <row r="63" spans="1:18" x14ac:dyDescent="0.3">
      <c r="A63" s="159"/>
      <c r="B63" s="140"/>
      <c r="C63" s="126"/>
      <c r="D63" s="160"/>
      <c r="E63" s="160"/>
      <c r="F63" s="160"/>
      <c r="G63" s="126"/>
      <c r="L63" s="191"/>
      <c r="M63" s="165"/>
      <c r="N63" s="169"/>
      <c r="O63" s="192"/>
      <c r="P63" s="192"/>
      <c r="Q63" s="192"/>
      <c r="R63" s="169"/>
    </row>
    <row r="64" spans="1:18" x14ac:dyDescent="0.3">
      <c r="A64" s="159"/>
      <c r="B64" s="140"/>
      <c r="C64" s="126"/>
      <c r="D64" s="160"/>
      <c r="E64" s="160"/>
      <c r="F64" s="160"/>
      <c r="G64" s="126"/>
      <c r="L64" s="191"/>
      <c r="M64" s="165"/>
      <c r="N64" s="169"/>
      <c r="O64" s="192"/>
      <c r="P64" s="192"/>
      <c r="Q64" s="192"/>
      <c r="R64" s="169"/>
    </row>
    <row r="65" spans="1:18" x14ac:dyDescent="0.3">
      <c r="A65" s="159"/>
      <c r="B65" s="140"/>
      <c r="C65" s="126"/>
      <c r="D65" s="160"/>
      <c r="E65" s="160"/>
      <c r="F65" s="160"/>
      <c r="G65" s="126"/>
      <c r="L65" s="191"/>
      <c r="M65" s="165"/>
      <c r="N65" s="169"/>
      <c r="O65" s="192"/>
      <c r="P65" s="192"/>
      <c r="Q65" s="192"/>
      <c r="R65" s="169"/>
    </row>
    <row r="66" spans="1:18" x14ac:dyDescent="0.3">
      <c r="A66" s="159"/>
      <c r="B66" s="140"/>
      <c r="C66" s="126"/>
      <c r="D66" s="160"/>
      <c r="E66" s="160"/>
      <c r="F66" s="160"/>
      <c r="G66" s="126"/>
      <c r="L66" s="191"/>
      <c r="M66" s="165"/>
      <c r="N66" s="169"/>
      <c r="O66" s="192"/>
      <c r="P66" s="192"/>
      <c r="Q66" s="192"/>
      <c r="R66" s="169"/>
    </row>
    <row r="67" spans="1:18" x14ac:dyDescent="0.3">
      <c r="A67" s="159"/>
      <c r="B67" s="140"/>
      <c r="C67" s="126"/>
      <c r="D67" s="160"/>
      <c r="E67" s="160"/>
      <c r="F67" s="160"/>
      <c r="G67" s="126"/>
      <c r="L67" s="191"/>
      <c r="M67" s="165"/>
      <c r="N67" s="169"/>
      <c r="O67" s="192"/>
      <c r="P67" s="192"/>
      <c r="Q67" s="192"/>
      <c r="R67" s="169"/>
    </row>
    <row r="68" spans="1:18" x14ac:dyDescent="0.3">
      <c r="A68" s="159"/>
      <c r="B68" s="140"/>
      <c r="C68" s="126"/>
      <c r="D68" s="160"/>
      <c r="E68" s="160"/>
      <c r="F68" s="160"/>
      <c r="G68" s="126"/>
      <c r="L68" s="191"/>
      <c r="M68" s="165"/>
      <c r="N68" s="169"/>
      <c r="O68" s="192"/>
      <c r="P68" s="192"/>
      <c r="Q68" s="192"/>
      <c r="R68" s="169"/>
    </row>
    <row r="69" spans="1:18" x14ac:dyDescent="0.3">
      <c r="A69" s="159"/>
      <c r="B69" s="140"/>
      <c r="C69" s="126"/>
      <c r="D69" s="160"/>
      <c r="E69" s="160"/>
      <c r="F69" s="160"/>
      <c r="G69" s="126"/>
      <c r="L69" s="191"/>
      <c r="M69" s="165"/>
      <c r="N69" s="169"/>
      <c r="O69" s="192"/>
      <c r="P69" s="192"/>
      <c r="Q69" s="192"/>
      <c r="R69" s="169"/>
    </row>
    <row r="70" spans="1:18" x14ac:dyDescent="0.3">
      <c r="A70" s="159"/>
      <c r="B70" s="140"/>
      <c r="C70" s="126"/>
      <c r="D70" s="160"/>
      <c r="E70" s="160"/>
      <c r="F70" s="160"/>
      <c r="G70" s="126"/>
      <c r="L70" s="191"/>
      <c r="M70" s="165"/>
      <c r="N70" s="169"/>
      <c r="O70" s="192"/>
      <c r="P70" s="192"/>
      <c r="Q70" s="192"/>
      <c r="R70" s="169"/>
    </row>
    <row r="71" spans="1:18" x14ac:dyDescent="0.3">
      <c r="A71" s="159"/>
      <c r="B71" s="140"/>
      <c r="C71" s="126"/>
      <c r="D71" s="160"/>
      <c r="E71" s="160"/>
      <c r="F71" s="160"/>
      <c r="G71" s="126"/>
      <c r="L71" s="191"/>
      <c r="M71" s="165"/>
      <c r="N71" s="169"/>
      <c r="O71" s="192"/>
      <c r="P71" s="192"/>
      <c r="Q71" s="192"/>
      <c r="R71" s="169"/>
    </row>
    <row r="72" spans="1:18" x14ac:dyDescent="0.3">
      <c r="A72" s="159"/>
      <c r="B72" s="140"/>
      <c r="C72" s="126"/>
      <c r="D72" s="160"/>
      <c r="E72" s="160"/>
      <c r="F72" s="160"/>
      <c r="G72" s="126"/>
      <c r="L72" s="191"/>
      <c r="M72" s="165"/>
      <c r="N72" s="169"/>
      <c r="O72" s="192"/>
      <c r="P72" s="192"/>
      <c r="Q72" s="192"/>
      <c r="R72" s="169"/>
    </row>
    <row r="73" spans="1:18" x14ac:dyDescent="0.3">
      <c r="A73" s="159"/>
      <c r="B73" s="140"/>
      <c r="C73" s="126"/>
      <c r="D73" s="160"/>
      <c r="E73" s="160"/>
      <c r="F73" s="160"/>
      <c r="G73" s="126"/>
      <c r="L73" s="191"/>
      <c r="M73" s="165"/>
      <c r="N73" s="169"/>
      <c r="O73" s="192"/>
      <c r="P73" s="192"/>
      <c r="Q73" s="192"/>
      <c r="R73" s="169"/>
    </row>
    <row r="74" spans="1:18" x14ac:dyDescent="0.3">
      <c r="A74" s="159"/>
      <c r="B74" s="140"/>
      <c r="C74" s="126"/>
      <c r="D74" s="160"/>
      <c r="E74" s="160"/>
      <c r="F74" s="160"/>
      <c r="G74" s="126"/>
      <c r="L74" s="191"/>
      <c r="M74" s="165"/>
      <c r="N74" s="169"/>
      <c r="O74" s="192"/>
      <c r="P74" s="192"/>
      <c r="Q74" s="192"/>
      <c r="R74" s="169"/>
    </row>
    <row r="75" spans="1:18" x14ac:dyDescent="0.3">
      <c r="A75" s="193"/>
      <c r="B75" s="126"/>
      <c r="C75" s="126"/>
      <c r="D75" s="126"/>
      <c r="E75" s="126"/>
      <c r="F75" s="126"/>
      <c r="G75" s="126"/>
      <c r="H75" s="130"/>
      <c r="I75" s="130"/>
      <c r="J75" s="130"/>
      <c r="K75" s="130"/>
      <c r="L75" s="194"/>
      <c r="M75" s="169"/>
      <c r="N75" s="169"/>
      <c r="O75" s="169"/>
      <c r="P75" s="169"/>
      <c r="Q75" s="169"/>
      <c r="R75" s="169"/>
    </row>
    <row r="76" spans="1:18" x14ac:dyDescent="0.3">
      <c r="A76" s="193"/>
      <c r="B76" s="126"/>
      <c r="C76" s="126"/>
      <c r="D76" s="126"/>
      <c r="E76" s="126"/>
      <c r="F76" s="126"/>
      <c r="G76" s="126"/>
      <c r="H76" s="130"/>
      <c r="I76" s="130"/>
      <c r="J76" s="130"/>
      <c r="K76" s="130"/>
      <c r="L76" s="194"/>
      <c r="M76" s="169"/>
      <c r="N76" s="169"/>
      <c r="O76" s="169"/>
      <c r="P76" s="169"/>
      <c r="Q76" s="169"/>
      <c r="R76" s="169"/>
    </row>
    <row r="77" spans="1:18" x14ac:dyDescent="0.3">
      <c r="A77" s="193"/>
      <c r="B77" s="126"/>
      <c r="C77" s="126"/>
      <c r="D77" s="126"/>
      <c r="E77" s="126"/>
      <c r="F77" s="126"/>
      <c r="G77" s="126"/>
      <c r="H77" s="130"/>
      <c r="I77" s="130"/>
      <c r="J77" s="130"/>
      <c r="K77" s="130"/>
      <c r="L77" s="194"/>
      <c r="M77" s="169"/>
      <c r="N77" s="169"/>
      <c r="O77" s="169"/>
      <c r="P77" s="169"/>
      <c r="Q77" s="169"/>
      <c r="R77" s="169"/>
    </row>
    <row r="78" spans="1:18" x14ac:dyDescent="0.3">
      <c r="A78" s="193"/>
      <c r="B78" s="126"/>
      <c r="C78" s="126"/>
      <c r="D78" s="126"/>
      <c r="E78" s="126"/>
      <c r="F78" s="126"/>
      <c r="G78" s="126"/>
      <c r="H78" s="130"/>
      <c r="I78" s="130"/>
      <c r="J78" s="130"/>
      <c r="K78" s="130"/>
      <c r="L78" s="194"/>
      <c r="M78" s="169"/>
      <c r="N78" s="169"/>
      <c r="O78" s="169"/>
      <c r="P78" s="169"/>
      <c r="Q78" s="169"/>
      <c r="R78" s="169"/>
    </row>
    <row r="79" spans="1:18" x14ac:dyDescent="0.3">
      <c r="A79" s="193"/>
      <c r="B79" s="126"/>
      <c r="C79" s="126"/>
      <c r="D79" s="126"/>
      <c r="E79" s="126"/>
      <c r="F79" s="126"/>
      <c r="G79" s="126"/>
      <c r="H79" s="130"/>
      <c r="I79" s="130"/>
      <c r="J79" s="130"/>
      <c r="K79" s="130"/>
      <c r="L79" s="194"/>
      <c r="M79" s="169"/>
      <c r="N79" s="169"/>
      <c r="O79" s="169"/>
      <c r="P79" s="169"/>
      <c r="Q79" s="169"/>
      <c r="R79" s="169"/>
    </row>
    <row r="80" spans="1:18" x14ac:dyDescent="0.3">
      <c r="A80" s="193"/>
      <c r="B80" s="126"/>
      <c r="C80" s="126"/>
      <c r="D80" s="126"/>
      <c r="E80" s="126"/>
      <c r="F80" s="126"/>
      <c r="G80" s="126"/>
      <c r="H80" s="130"/>
      <c r="I80" s="130"/>
      <c r="J80" s="130"/>
      <c r="K80" s="130"/>
      <c r="L80" s="194"/>
      <c r="M80" s="169"/>
      <c r="N80" s="169"/>
      <c r="O80" s="169"/>
      <c r="P80" s="169"/>
      <c r="Q80" s="169"/>
      <c r="R80" s="169"/>
    </row>
    <row r="81" spans="1:18" x14ac:dyDescent="0.3">
      <c r="A81" s="193"/>
      <c r="B81" s="126"/>
      <c r="C81" s="126"/>
      <c r="D81" s="126"/>
      <c r="E81" s="126"/>
      <c r="F81" s="126"/>
      <c r="G81" s="126"/>
      <c r="H81" s="130"/>
      <c r="I81" s="130"/>
      <c r="J81" s="130"/>
      <c r="K81" s="130"/>
      <c r="L81" s="194"/>
      <c r="M81" s="169"/>
      <c r="N81" s="169"/>
      <c r="O81" s="169"/>
      <c r="P81" s="169"/>
      <c r="Q81" s="169"/>
      <c r="R81" s="169"/>
    </row>
    <row r="82" spans="1:18" x14ac:dyDescent="0.3">
      <c r="A82" s="193"/>
      <c r="B82" s="126"/>
      <c r="C82" s="126"/>
      <c r="D82" s="126"/>
      <c r="E82" s="126"/>
      <c r="F82" s="126"/>
      <c r="G82" s="126"/>
      <c r="H82" s="130"/>
      <c r="I82" s="130"/>
      <c r="J82" s="130"/>
      <c r="K82" s="130"/>
      <c r="L82" s="194"/>
      <c r="M82" s="169"/>
      <c r="N82" s="169"/>
      <c r="O82" s="169"/>
      <c r="P82" s="169"/>
      <c r="Q82" s="169"/>
      <c r="R82" s="169"/>
    </row>
    <row r="83" spans="1:18" x14ac:dyDescent="0.3">
      <c r="A83" s="193"/>
      <c r="B83" s="126"/>
      <c r="C83" s="126"/>
      <c r="D83" s="126"/>
      <c r="E83" s="126"/>
      <c r="F83" s="126"/>
      <c r="G83" s="126"/>
      <c r="H83" s="130"/>
      <c r="I83" s="130"/>
      <c r="J83" s="130"/>
      <c r="K83" s="130"/>
      <c r="L83" s="194"/>
      <c r="M83" s="169"/>
      <c r="N83" s="169"/>
      <c r="O83" s="169"/>
      <c r="P83" s="169"/>
      <c r="Q83" s="169"/>
      <c r="R83" s="169"/>
    </row>
    <row r="84" spans="1:18" x14ac:dyDescent="0.3">
      <c r="A84" s="193"/>
      <c r="B84" s="126"/>
      <c r="C84" s="126"/>
      <c r="D84" s="126"/>
      <c r="E84" s="126"/>
      <c r="F84" s="126"/>
      <c r="G84" s="126"/>
      <c r="H84" s="130"/>
      <c r="I84" s="130"/>
      <c r="J84" s="130"/>
      <c r="K84" s="130"/>
      <c r="L84" s="194"/>
      <c r="M84" s="169"/>
      <c r="N84" s="169"/>
      <c r="O84" s="169"/>
      <c r="P84" s="169"/>
      <c r="Q84" s="169"/>
      <c r="R84" s="169"/>
    </row>
    <row r="85" spans="1:18" x14ac:dyDescent="0.3">
      <c r="A85" s="193"/>
      <c r="B85" s="126"/>
      <c r="C85" s="126"/>
      <c r="D85" s="126"/>
      <c r="E85" s="126"/>
      <c r="F85" s="126"/>
      <c r="G85" s="126"/>
      <c r="H85" s="130"/>
      <c r="I85" s="130"/>
      <c r="J85" s="130"/>
      <c r="K85" s="130"/>
      <c r="L85" s="194"/>
      <c r="M85" s="169"/>
      <c r="N85" s="169"/>
      <c r="O85" s="169"/>
      <c r="P85" s="169"/>
      <c r="Q85" s="169"/>
      <c r="R85" s="169"/>
    </row>
    <row r="86" spans="1:18" x14ac:dyDescent="0.3">
      <c r="A86" s="193"/>
      <c r="B86" s="126"/>
      <c r="C86" s="126"/>
      <c r="D86" s="126"/>
      <c r="E86" s="126"/>
      <c r="F86" s="126"/>
      <c r="G86" s="126"/>
      <c r="H86" s="130"/>
      <c r="I86" s="130"/>
      <c r="J86" s="130"/>
      <c r="K86" s="130"/>
      <c r="L86" s="194"/>
      <c r="M86" s="169"/>
      <c r="N86" s="169"/>
      <c r="O86" s="169"/>
      <c r="P86" s="169"/>
      <c r="Q86" s="169"/>
      <c r="R86" s="169"/>
    </row>
    <row r="87" spans="1:18" x14ac:dyDescent="0.3">
      <c r="A87" s="193"/>
      <c r="B87" s="126"/>
      <c r="C87" s="126"/>
      <c r="D87" s="126"/>
      <c r="E87" s="126"/>
      <c r="F87" s="126"/>
      <c r="G87" s="126"/>
      <c r="H87" s="130"/>
      <c r="I87" s="130"/>
      <c r="J87" s="130"/>
      <c r="K87" s="130"/>
      <c r="L87" s="194"/>
      <c r="M87" s="169"/>
      <c r="N87" s="169"/>
      <c r="O87" s="169"/>
      <c r="P87" s="169"/>
      <c r="Q87" s="169"/>
      <c r="R87" s="169"/>
    </row>
    <row r="88" spans="1:18" x14ac:dyDescent="0.3">
      <c r="A88" s="193"/>
      <c r="B88" s="126"/>
      <c r="C88" s="126"/>
      <c r="D88" s="126"/>
      <c r="E88" s="126"/>
      <c r="F88" s="126"/>
      <c r="G88" s="126"/>
      <c r="H88" s="130"/>
      <c r="I88" s="130"/>
      <c r="J88" s="130"/>
      <c r="K88" s="130"/>
      <c r="L88" s="194"/>
      <c r="M88" s="169"/>
      <c r="N88" s="169"/>
      <c r="O88" s="169"/>
      <c r="P88" s="169"/>
      <c r="Q88" s="169"/>
      <c r="R88" s="169"/>
    </row>
    <row r="89" spans="1:18" x14ac:dyDescent="0.3">
      <c r="A89" s="193"/>
      <c r="B89" s="126"/>
      <c r="C89" s="126"/>
      <c r="D89" s="126"/>
      <c r="E89" s="126"/>
      <c r="F89" s="126"/>
      <c r="G89" s="126"/>
      <c r="H89" s="130"/>
      <c r="I89" s="130"/>
      <c r="J89" s="130"/>
      <c r="K89" s="130"/>
      <c r="L89" s="194"/>
      <c r="M89" s="169"/>
      <c r="N89" s="169"/>
      <c r="O89" s="169"/>
      <c r="P89" s="169"/>
      <c r="Q89" s="169"/>
      <c r="R89" s="169"/>
    </row>
    <row r="90" spans="1:18" x14ac:dyDescent="0.3">
      <c r="A90" s="193"/>
      <c r="B90" s="126"/>
      <c r="C90" s="126"/>
      <c r="D90" s="126"/>
      <c r="E90" s="126"/>
      <c r="F90" s="126"/>
      <c r="G90" s="126"/>
      <c r="H90" s="130"/>
      <c r="I90" s="130"/>
      <c r="J90" s="130"/>
      <c r="K90" s="130"/>
      <c r="L90" s="194"/>
      <c r="M90" s="169"/>
      <c r="N90" s="169"/>
      <c r="O90" s="169"/>
      <c r="P90" s="169"/>
      <c r="Q90" s="169"/>
      <c r="R90" s="169"/>
    </row>
    <row r="91" spans="1:18" x14ac:dyDescent="0.3">
      <c r="A91" s="193"/>
      <c r="B91" s="126"/>
      <c r="C91" s="126"/>
      <c r="D91" s="126"/>
      <c r="E91" s="126"/>
      <c r="F91" s="126"/>
      <c r="G91" s="126"/>
      <c r="H91" s="130"/>
      <c r="I91" s="130"/>
      <c r="J91" s="130"/>
      <c r="K91" s="130"/>
      <c r="L91" s="194"/>
      <c r="M91" s="169"/>
      <c r="N91" s="169"/>
      <c r="O91" s="169"/>
      <c r="P91" s="169"/>
      <c r="Q91" s="169"/>
      <c r="R91" s="169"/>
    </row>
    <row r="92" spans="1:18" x14ac:dyDescent="0.3">
      <c r="A92" s="193"/>
      <c r="B92" s="126"/>
      <c r="C92" s="126"/>
      <c r="D92" s="126"/>
      <c r="E92" s="126"/>
      <c r="F92" s="126"/>
      <c r="G92" s="126"/>
      <c r="H92" s="130"/>
      <c r="I92" s="130"/>
      <c r="J92" s="130"/>
      <c r="K92" s="130"/>
      <c r="L92" s="194"/>
      <c r="M92" s="169"/>
      <c r="N92" s="169"/>
      <c r="O92" s="169"/>
      <c r="P92" s="169"/>
      <c r="Q92" s="169"/>
      <c r="R92" s="169"/>
    </row>
    <row r="93" spans="1:18" x14ac:dyDescent="0.3">
      <c r="A93" s="193"/>
      <c r="B93" s="126"/>
      <c r="C93" s="126"/>
      <c r="D93" s="126"/>
      <c r="E93" s="126"/>
      <c r="F93" s="126"/>
      <c r="G93" s="126"/>
      <c r="H93" s="130"/>
      <c r="I93" s="130"/>
      <c r="J93" s="130"/>
      <c r="K93" s="130"/>
      <c r="L93" s="194"/>
      <c r="M93" s="169"/>
      <c r="N93" s="169"/>
      <c r="O93" s="169"/>
      <c r="P93" s="169"/>
      <c r="Q93" s="169"/>
      <c r="R93" s="169"/>
    </row>
    <row r="94" spans="1:18" x14ac:dyDescent="0.3">
      <c r="A94" s="193"/>
      <c r="B94" s="126"/>
      <c r="C94" s="126"/>
      <c r="D94" s="126"/>
      <c r="E94" s="126"/>
      <c r="F94" s="126"/>
      <c r="G94" s="126"/>
      <c r="H94" s="130"/>
      <c r="I94" s="130"/>
      <c r="J94" s="130"/>
      <c r="K94" s="130"/>
      <c r="L94" s="194"/>
      <c r="M94" s="169"/>
      <c r="N94" s="169"/>
      <c r="O94" s="169"/>
      <c r="P94" s="169"/>
      <c r="Q94" s="169"/>
      <c r="R94" s="169"/>
    </row>
    <row r="95" spans="1:18" x14ac:dyDescent="0.3">
      <c r="A95" s="193"/>
      <c r="B95" s="126"/>
      <c r="C95" s="126"/>
      <c r="D95" s="126"/>
      <c r="E95" s="126"/>
      <c r="F95" s="126"/>
      <c r="G95" s="126"/>
      <c r="H95" s="130"/>
      <c r="I95" s="130"/>
      <c r="J95" s="130"/>
      <c r="K95" s="130"/>
      <c r="L95" s="194"/>
      <c r="M95" s="169"/>
      <c r="N95" s="169"/>
      <c r="O95" s="169"/>
      <c r="P95" s="169"/>
      <c r="Q95" s="169"/>
      <c r="R95" s="169"/>
    </row>
    <row r="96" spans="1:18" x14ac:dyDescent="0.3">
      <c r="A96" s="193"/>
      <c r="B96" s="126"/>
      <c r="C96" s="126"/>
      <c r="D96" s="126"/>
      <c r="E96" s="126"/>
      <c r="F96" s="126"/>
      <c r="G96" s="126"/>
      <c r="H96" s="130"/>
      <c r="I96" s="130"/>
      <c r="J96" s="130"/>
      <c r="K96" s="130"/>
      <c r="L96" s="194"/>
      <c r="M96" s="169"/>
      <c r="N96" s="169"/>
      <c r="O96" s="169"/>
      <c r="P96" s="169"/>
      <c r="Q96" s="169"/>
      <c r="R96" s="169"/>
    </row>
    <row r="97" spans="1:18" x14ac:dyDescent="0.3">
      <c r="A97" s="193"/>
      <c r="B97" s="126"/>
      <c r="C97" s="126"/>
      <c r="D97" s="126"/>
      <c r="E97" s="126"/>
      <c r="F97" s="126"/>
      <c r="G97" s="126"/>
      <c r="H97" s="130"/>
      <c r="I97" s="130"/>
      <c r="J97" s="130"/>
      <c r="K97" s="130"/>
      <c r="L97" s="194"/>
      <c r="M97" s="169"/>
      <c r="N97" s="169"/>
      <c r="O97" s="169"/>
      <c r="P97" s="169"/>
      <c r="Q97" s="169"/>
      <c r="R97" s="169"/>
    </row>
    <row r="98" spans="1:18" x14ac:dyDescent="0.3">
      <c r="A98" s="193"/>
      <c r="B98" s="126"/>
      <c r="C98" s="126"/>
      <c r="D98" s="126"/>
      <c r="E98" s="126"/>
      <c r="F98" s="126"/>
      <c r="G98" s="126"/>
      <c r="H98" s="130"/>
      <c r="I98" s="130"/>
      <c r="J98" s="130"/>
      <c r="K98" s="130"/>
      <c r="L98" s="194"/>
      <c r="M98" s="169"/>
      <c r="N98" s="169"/>
      <c r="O98" s="169"/>
      <c r="P98" s="169"/>
      <c r="Q98" s="169"/>
      <c r="R98" s="169"/>
    </row>
    <row r="99" spans="1:18" x14ac:dyDescent="0.3">
      <c r="A99" s="193"/>
      <c r="B99" s="126"/>
      <c r="C99" s="126"/>
      <c r="D99" s="126"/>
      <c r="E99" s="126"/>
      <c r="F99" s="126"/>
      <c r="G99" s="126"/>
      <c r="H99" s="130"/>
      <c r="I99" s="130"/>
      <c r="J99" s="130"/>
      <c r="K99" s="130"/>
      <c r="L99" s="194"/>
      <c r="M99" s="169"/>
      <c r="N99" s="169"/>
      <c r="O99" s="169"/>
      <c r="P99" s="169"/>
      <c r="Q99" s="169"/>
      <c r="R99" s="169"/>
    </row>
    <row r="100" spans="1:18" x14ac:dyDescent="0.3">
      <c r="A100" s="193"/>
      <c r="B100" s="126"/>
      <c r="C100" s="126"/>
      <c r="D100" s="126"/>
      <c r="E100" s="126"/>
      <c r="F100" s="126"/>
      <c r="G100" s="126"/>
      <c r="H100" s="130"/>
      <c r="I100" s="130"/>
      <c r="J100" s="130"/>
      <c r="K100" s="130"/>
      <c r="L100" s="194"/>
      <c r="M100" s="169"/>
      <c r="N100" s="169"/>
      <c r="O100" s="169"/>
      <c r="P100" s="169"/>
      <c r="Q100" s="169"/>
      <c r="R100" s="169"/>
    </row>
    <row r="101" spans="1:18" x14ac:dyDescent="0.3">
      <c r="A101" s="193"/>
      <c r="B101" s="126"/>
      <c r="C101" s="126"/>
      <c r="D101" s="126"/>
      <c r="E101" s="126"/>
      <c r="F101" s="126"/>
      <c r="G101" s="126"/>
      <c r="H101" s="130"/>
      <c r="I101" s="130"/>
      <c r="J101" s="130"/>
      <c r="K101" s="130"/>
      <c r="L101" s="194"/>
      <c r="M101" s="169"/>
      <c r="N101" s="169"/>
      <c r="O101" s="169"/>
      <c r="P101" s="169"/>
      <c r="Q101" s="169"/>
      <c r="R101" s="169"/>
    </row>
    <row r="102" spans="1:18" x14ac:dyDescent="0.3">
      <c r="A102" s="193"/>
      <c r="B102" s="126"/>
      <c r="C102" s="126"/>
      <c r="D102" s="126"/>
      <c r="E102" s="126"/>
      <c r="F102" s="126"/>
      <c r="G102" s="126"/>
      <c r="H102" s="130"/>
      <c r="I102" s="130"/>
      <c r="J102" s="130"/>
      <c r="K102" s="130"/>
      <c r="L102" s="194"/>
      <c r="M102" s="169"/>
      <c r="N102" s="169"/>
      <c r="O102" s="169"/>
      <c r="P102" s="169"/>
      <c r="Q102" s="169"/>
      <c r="R102" s="169"/>
    </row>
    <row r="103" spans="1:18" x14ac:dyDescent="0.3">
      <c r="A103" s="193"/>
      <c r="B103" s="126"/>
      <c r="C103" s="126"/>
      <c r="D103" s="126"/>
      <c r="E103" s="126"/>
      <c r="F103" s="126"/>
      <c r="G103" s="126"/>
      <c r="H103" s="130"/>
      <c r="I103" s="130"/>
      <c r="J103" s="130"/>
      <c r="K103" s="130"/>
      <c r="L103" s="194"/>
      <c r="M103" s="169"/>
      <c r="N103" s="169"/>
      <c r="O103" s="169"/>
      <c r="P103" s="169"/>
      <c r="Q103" s="169"/>
      <c r="R103" s="169"/>
    </row>
    <row r="104" spans="1:18" x14ac:dyDescent="0.3">
      <c r="A104" s="193"/>
      <c r="B104" s="126"/>
      <c r="C104" s="126"/>
      <c r="D104" s="126"/>
      <c r="E104" s="126"/>
      <c r="F104" s="126"/>
      <c r="G104" s="126"/>
      <c r="H104" s="130"/>
      <c r="I104" s="130"/>
      <c r="J104" s="130"/>
      <c r="K104" s="130"/>
      <c r="L104" s="194"/>
      <c r="M104" s="169"/>
      <c r="N104" s="169"/>
      <c r="O104" s="169"/>
      <c r="P104" s="169"/>
      <c r="Q104" s="169"/>
      <c r="R104" s="169"/>
    </row>
    <row r="105" spans="1:18" x14ac:dyDescent="0.3">
      <c r="A105" s="193"/>
      <c r="B105" s="126"/>
      <c r="C105" s="126"/>
      <c r="D105" s="126"/>
      <c r="E105" s="126"/>
      <c r="F105" s="126"/>
      <c r="G105" s="126"/>
      <c r="H105" s="130"/>
      <c r="I105" s="130"/>
      <c r="J105" s="130"/>
      <c r="K105" s="130"/>
      <c r="L105" s="194"/>
      <c r="M105" s="169"/>
      <c r="N105" s="169"/>
      <c r="O105" s="169"/>
      <c r="P105" s="169"/>
      <c r="Q105" s="169"/>
      <c r="R105" s="169"/>
    </row>
    <row r="106" spans="1:18" x14ac:dyDescent="0.3">
      <c r="A106" s="193"/>
      <c r="B106" s="126"/>
      <c r="C106" s="126"/>
      <c r="D106" s="126"/>
      <c r="E106" s="126"/>
      <c r="F106" s="126"/>
      <c r="G106" s="126"/>
      <c r="H106" s="130"/>
      <c r="I106" s="130"/>
      <c r="J106" s="130"/>
      <c r="K106" s="130"/>
      <c r="L106" s="194"/>
      <c r="M106" s="169"/>
      <c r="N106" s="169"/>
      <c r="O106" s="169"/>
      <c r="P106" s="169"/>
      <c r="Q106" s="169"/>
      <c r="R106" s="169"/>
    </row>
    <row r="107" spans="1:18" x14ac:dyDescent="0.3">
      <c r="A107" s="193"/>
      <c r="B107" s="126"/>
      <c r="C107" s="126"/>
      <c r="D107" s="126"/>
      <c r="E107" s="126"/>
      <c r="F107" s="126"/>
      <c r="G107" s="126"/>
      <c r="H107" s="130"/>
      <c r="I107" s="130"/>
      <c r="J107" s="130"/>
      <c r="K107" s="130"/>
      <c r="L107" s="194"/>
      <c r="M107" s="169"/>
      <c r="N107" s="169"/>
      <c r="O107" s="169"/>
      <c r="P107" s="169"/>
      <c r="Q107" s="169"/>
      <c r="R107" s="169"/>
    </row>
    <row r="108" spans="1:18" x14ac:dyDescent="0.3">
      <c r="A108" s="193"/>
      <c r="B108" s="126"/>
      <c r="C108" s="126"/>
      <c r="D108" s="126"/>
      <c r="E108" s="126"/>
      <c r="F108" s="126"/>
      <c r="G108" s="126"/>
      <c r="H108" s="130"/>
      <c r="I108" s="130"/>
      <c r="J108" s="130"/>
      <c r="K108" s="130"/>
      <c r="L108" s="194"/>
      <c r="M108" s="169"/>
      <c r="N108" s="169"/>
      <c r="O108" s="169"/>
      <c r="P108" s="169"/>
      <c r="Q108" s="169"/>
      <c r="R108" s="169"/>
    </row>
    <row r="109" spans="1:18" x14ac:dyDescent="0.3">
      <c r="A109" s="193"/>
      <c r="B109" s="126"/>
      <c r="C109" s="126"/>
      <c r="D109" s="126"/>
      <c r="E109" s="126"/>
      <c r="F109" s="126"/>
      <c r="G109" s="126"/>
      <c r="H109" s="130"/>
      <c r="I109" s="130"/>
      <c r="J109" s="130"/>
      <c r="K109" s="130"/>
      <c r="L109" s="194"/>
      <c r="M109" s="169"/>
      <c r="N109" s="169"/>
      <c r="O109" s="169"/>
      <c r="P109" s="169"/>
      <c r="Q109" s="169"/>
      <c r="R109" s="169"/>
    </row>
    <row r="110" spans="1:18" x14ac:dyDescent="0.3">
      <c r="A110" s="193"/>
      <c r="B110" s="126"/>
      <c r="C110" s="126"/>
      <c r="D110" s="126"/>
      <c r="E110" s="126"/>
      <c r="F110" s="126"/>
      <c r="G110" s="126"/>
      <c r="H110" s="130"/>
      <c r="I110" s="130"/>
      <c r="J110" s="130"/>
      <c r="K110" s="130"/>
      <c r="L110" s="194"/>
      <c r="M110" s="169"/>
      <c r="N110" s="169"/>
      <c r="O110" s="169"/>
      <c r="P110" s="169"/>
      <c r="Q110" s="169"/>
      <c r="R110" s="169"/>
    </row>
    <row r="111" spans="1:18" x14ac:dyDescent="0.3">
      <c r="A111" s="193"/>
      <c r="B111" s="126"/>
      <c r="C111" s="126"/>
      <c r="D111" s="126"/>
      <c r="E111" s="126"/>
      <c r="F111" s="126"/>
      <c r="G111" s="126"/>
      <c r="H111" s="130"/>
      <c r="I111" s="130"/>
      <c r="J111" s="130"/>
      <c r="K111" s="130"/>
      <c r="L111" s="194"/>
      <c r="M111" s="169"/>
      <c r="N111" s="169"/>
      <c r="O111" s="169"/>
      <c r="P111" s="169"/>
      <c r="Q111" s="169"/>
      <c r="R111" s="169"/>
    </row>
    <row r="112" spans="1:18" x14ac:dyDescent="0.3">
      <c r="A112" s="193"/>
      <c r="B112" s="126"/>
      <c r="C112" s="126"/>
      <c r="D112" s="126"/>
      <c r="E112" s="126"/>
      <c r="F112" s="126"/>
      <c r="G112" s="126"/>
      <c r="H112" s="130"/>
      <c r="I112" s="130"/>
      <c r="J112" s="130"/>
      <c r="K112" s="130"/>
      <c r="L112" s="194"/>
      <c r="M112" s="169"/>
      <c r="N112" s="169"/>
      <c r="O112" s="169"/>
      <c r="P112" s="169"/>
      <c r="Q112" s="169"/>
      <c r="R112" s="169"/>
    </row>
    <row r="113" spans="1:18" x14ac:dyDescent="0.3">
      <c r="A113" s="159"/>
      <c r="B113" s="140"/>
      <c r="C113" s="126"/>
      <c r="D113" s="160"/>
      <c r="E113" s="160"/>
      <c r="F113" s="160"/>
      <c r="G113" s="126"/>
      <c r="L113" s="191"/>
      <c r="M113" s="165"/>
      <c r="N113" s="169"/>
      <c r="O113" s="192"/>
      <c r="P113" s="192"/>
      <c r="Q113" s="192"/>
      <c r="R113" s="169"/>
    </row>
    <row r="114" spans="1:18" x14ac:dyDescent="0.3">
      <c r="A114" s="159"/>
      <c r="B114" s="140"/>
      <c r="C114" s="126"/>
      <c r="D114" s="160"/>
      <c r="E114" s="160"/>
      <c r="F114" s="160"/>
      <c r="G114" s="126"/>
      <c r="L114" s="191"/>
      <c r="M114" s="165"/>
      <c r="N114" s="169"/>
      <c r="O114" s="192"/>
      <c r="P114" s="192"/>
      <c r="Q114" s="192"/>
      <c r="R114" s="169"/>
    </row>
    <row r="115" spans="1:18" x14ac:dyDescent="0.3">
      <c r="A115" s="159"/>
      <c r="B115" s="140"/>
      <c r="C115" s="126"/>
      <c r="D115" s="160"/>
      <c r="E115" s="160"/>
      <c r="F115" s="160"/>
      <c r="G115" s="126"/>
      <c r="L115" s="191"/>
      <c r="M115" s="165"/>
      <c r="N115" s="169"/>
      <c r="O115" s="192"/>
      <c r="P115" s="192"/>
      <c r="Q115" s="192"/>
      <c r="R115" s="169"/>
    </row>
    <row r="116" spans="1:18" x14ac:dyDescent="0.3">
      <c r="A116" s="159"/>
      <c r="B116" s="140"/>
      <c r="C116" s="126"/>
      <c r="D116" s="160"/>
      <c r="E116" s="160"/>
      <c r="F116" s="160"/>
      <c r="G116" s="126"/>
      <c r="L116" s="191"/>
      <c r="M116" s="165"/>
      <c r="N116" s="169"/>
      <c r="O116" s="192"/>
      <c r="P116" s="192"/>
      <c r="Q116" s="192"/>
      <c r="R116" s="169"/>
    </row>
    <row r="117" spans="1:18" x14ac:dyDescent="0.3">
      <c r="A117" s="159"/>
      <c r="B117" s="140"/>
      <c r="C117" s="126"/>
      <c r="D117" s="160"/>
      <c r="E117" s="160"/>
      <c r="F117" s="160"/>
      <c r="G117" s="126"/>
      <c r="L117" s="191"/>
      <c r="M117" s="165"/>
      <c r="N117" s="169"/>
      <c r="O117" s="192"/>
      <c r="P117" s="192"/>
      <c r="Q117" s="192"/>
      <c r="R117" s="169"/>
    </row>
    <row r="118" spans="1:18" x14ac:dyDescent="0.3">
      <c r="A118" s="159"/>
      <c r="B118" s="140"/>
      <c r="C118" s="126"/>
      <c r="D118" s="160"/>
      <c r="E118" s="160"/>
      <c r="F118" s="160"/>
      <c r="G118" s="126"/>
      <c r="L118" s="191"/>
      <c r="M118" s="165"/>
      <c r="N118" s="169"/>
      <c r="O118" s="192"/>
      <c r="P118" s="192"/>
      <c r="Q118" s="192"/>
      <c r="R118" s="169"/>
    </row>
    <row r="119" spans="1:18" x14ac:dyDescent="0.3">
      <c r="A119" s="159"/>
      <c r="B119" s="140"/>
      <c r="C119" s="126"/>
      <c r="D119" s="160"/>
      <c r="E119" s="160"/>
      <c r="F119" s="160"/>
      <c r="G119" s="126"/>
      <c r="L119" s="191"/>
      <c r="M119" s="165"/>
      <c r="N119" s="169"/>
      <c r="O119" s="192"/>
      <c r="P119" s="192"/>
      <c r="Q119" s="192"/>
      <c r="R119" s="169"/>
    </row>
    <row r="120" spans="1:18" x14ac:dyDescent="0.3">
      <c r="A120" s="159"/>
      <c r="B120" s="140"/>
      <c r="C120" s="126"/>
      <c r="D120" s="160"/>
      <c r="E120" s="160"/>
      <c r="F120" s="160"/>
      <c r="G120" s="126"/>
      <c r="L120" s="191"/>
      <c r="M120" s="165"/>
      <c r="N120" s="169"/>
      <c r="O120" s="192"/>
      <c r="P120" s="192"/>
      <c r="Q120" s="192"/>
      <c r="R120" s="169"/>
    </row>
    <row r="121" spans="1:18" x14ac:dyDescent="0.3">
      <c r="A121" s="159"/>
      <c r="B121" s="140"/>
      <c r="C121" s="126"/>
      <c r="D121" s="160"/>
      <c r="E121" s="160"/>
      <c r="F121" s="160"/>
      <c r="G121" s="126"/>
      <c r="L121" s="191"/>
      <c r="M121" s="165"/>
      <c r="N121" s="169"/>
      <c r="O121" s="192"/>
      <c r="P121" s="192"/>
      <c r="Q121" s="192"/>
      <c r="R121" s="169"/>
    </row>
    <row r="122" spans="1:18" x14ac:dyDescent="0.3">
      <c r="A122" s="159"/>
      <c r="B122" s="140"/>
      <c r="C122" s="126"/>
      <c r="D122" s="160"/>
      <c r="E122" s="160"/>
      <c r="F122" s="160"/>
      <c r="G122" s="126"/>
      <c r="L122" s="191"/>
      <c r="M122" s="165"/>
      <c r="N122" s="169"/>
      <c r="O122" s="192"/>
      <c r="P122" s="192"/>
      <c r="Q122" s="192"/>
      <c r="R122" s="169"/>
    </row>
    <row r="123" spans="1:18" x14ac:dyDescent="0.3">
      <c r="A123" s="159"/>
      <c r="B123" s="140"/>
      <c r="C123" s="126"/>
      <c r="D123" s="160"/>
      <c r="E123" s="160"/>
      <c r="F123" s="160"/>
      <c r="G123" s="126"/>
      <c r="L123" s="191"/>
      <c r="M123" s="165"/>
      <c r="N123" s="169"/>
      <c r="O123" s="192"/>
      <c r="P123" s="192"/>
      <c r="Q123" s="192"/>
      <c r="R123" s="169"/>
    </row>
    <row r="124" spans="1:18" x14ac:dyDescent="0.3">
      <c r="A124" s="159"/>
      <c r="B124" s="140"/>
      <c r="C124" s="126"/>
      <c r="D124" s="160"/>
      <c r="E124" s="160"/>
      <c r="F124" s="160"/>
      <c r="G124" s="126"/>
      <c r="L124" s="191"/>
      <c r="M124" s="165"/>
      <c r="N124" s="169"/>
      <c r="O124" s="192"/>
      <c r="P124" s="192"/>
      <c r="Q124" s="192"/>
      <c r="R124" s="169"/>
    </row>
    <row r="125" spans="1:18" x14ac:dyDescent="0.3">
      <c r="A125" s="159"/>
      <c r="B125" s="140"/>
      <c r="C125" s="126"/>
      <c r="D125" s="160"/>
      <c r="E125" s="160"/>
      <c r="F125" s="160"/>
      <c r="G125" s="126"/>
      <c r="L125" s="191"/>
      <c r="M125" s="165"/>
      <c r="N125" s="169"/>
      <c r="O125" s="192"/>
      <c r="P125" s="192"/>
      <c r="Q125" s="192"/>
      <c r="R125" s="169"/>
    </row>
    <row r="126" spans="1:18" x14ac:dyDescent="0.3">
      <c r="A126" s="159"/>
      <c r="B126" s="140"/>
      <c r="C126" s="126"/>
      <c r="D126" s="160"/>
      <c r="E126" s="160"/>
      <c r="F126" s="160"/>
      <c r="G126" s="126"/>
      <c r="L126" s="191"/>
      <c r="M126" s="165"/>
      <c r="N126" s="169"/>
      <c r="O126" s="192"/>
      <c r="P126" s="192"/>
      <c r="Q126" s="192"/>
      <c r="R126" s="169"/>
    </row>
    <row r="127" spans="1:18" x14ac:dyDescent="0.3">
      <c r="A127" s="159"/>
      <c r="B127" s="140"/>
      <c r="C127" s="126"/>
      <c r="D127" s="160"/>
      <c r="E127" s="160"/>
      <c r="F127" s="160"/>
      <c r="G127" s="126"/>
      <c r="L127" s="191"/>
      <c r="M127" s="165"/>
      <c r="N127" s="169"/>
      <c r="O127" s="192"/>
      <c r="P127" s="192"/>
      <c r="Q127" s="192"/>
      <c r="R127" s="169"/>
    </row>
    <row r="128" spans="1:18" x14ac:dyDescent="0.3">
      <c r="A128" s="159"/>
      <c r="B128" s="140"/>
      <c r="C128" s="126"/>
      <c r="D128" s="160"/>
      <c r="E128" s="160"/>
      <c r="F128" s="160"/>
      <c r="G128" s="126"/>
      <c r="L128" s="191"/>
      <c r="M128" s="165"/>
      <c r="N128" s="169"/>
      <c r="O128" s="192"/>
      <c r="P128" s="192"/>
      <c r="Q128" s="192"/>
      <c r="R128" s="169"/>
    </row>
    <row r="129" spans="1:18" x14ac:dyDescent="0.3">
      <c r="A129" s="159"/>
      <c r="B129" s="140"/>
      <c r="C129" s="126"/>
      <c r="D129" s="160"/>
      <c r="E129" s="160"/>
      <c r="F129" s="160"/>
      <c r="G129" s="126"/>
      <c r="L129" s="191"/>
      <c r="M129" s="165"/>
      <c r="N129" s="169"/>
      <c r="O129" s="192"/>
      <c r="P129" s="192"/>
      <c r="Q129" s="192"/>
      <c r="R129" s="169"/>
    </row>
    <row r="130" spans="1:18" x14ac:dyDescent="0.3">
      <c r="A130" s="159"/>
      <c r="B130" s="140"/>
      <c r="C130" s="126"/>
      <c r="D130" s="160"/>
      <c r="E130" s="160"/>
      <c r="F130" s="160"/>
      <c r="G130" s="126"/>
      <c r="L130" s="191"/>
      <c r="M130" s="165"/>
      <c r="N130" s="169"/>
      <c r="O130" s="192"/>
      <c r="P130" s="192"/>
      <c r="Q130" s="192"/>
      <c r="R130" s="169"/>
    </row>
    <row r="131" spans="1:18" x14ac:dyDescent="0.3">
      <c r="A131" s="159"/>
      <c r="B131" s="140"/>
      <c r="C131" s="126"/>
      <c r="D131" s="160"/>
      <c r="E131" s="160"/>
      <c r="F131" s="160"/>
      <c r="G131" s="126"/>
      <c r="L131" s="191"/>
      <c r="M131" s="165"/>
      <c r="N131" s="169"/>
      <c r="O131" s="192"/>
      <c r="P131" s="192"/>
      <c r="Q131" s="192"/>
      <c r="R131" s="169"/>
    </row>
    <row r="132" spans="1:18" x14ac:dyDescent="0.3">
      <c r="A132" s="159"/>
      <c r="B132" s="140"/>
      <c r="C132" s="126"/>
      <c r="D132" s="160"/>
      <c r="E132" s="160"/>
      <c r="F132" s="160"/>
      <c r="G132" s="126"/>
      <c r="L132" s="191"/>
      <c r="M132" s="165"/>
      <c r="N132" s="169"/>
      <c r="O132" s="192"/>
      <c r="P132" s="192"/>
      <c r="Q132" s="192"/>
      <c r="R132" s="169"/>
    </row>
    <row r="133" spans="1:18" x14ac:dyDescent="0.3">
      <c r="A133" s="195"/>
      <c r="B133" s="120"/>
      <c r="C133" s="196"/>
      <c r="D133" s="197"/>
      <c r="E133" s="197"/>
      <c r="F133" s="197"/>
      <c r="G133" s="196"/>
      <c r="L133" s="191"/>
      <c r="M133" s="165"/>
      <c r="N133" s="169"/>
      <c r="O133" s="192"/>
      <c r="P133" s="192"/>
      <c r="Q133" s="192"/>
      <c r="R133" s="16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E358F-66B1-409E-A73E-DFE0E22BFAFF}">
  <dimension ref="A1:T133"/>
  <sheetViews>
    <sheetView workbookViewId="0"/>
  </sheetViews>
  <sheetFormatPr defaultRowHeight="14.4" x14ac:dyDescent="0.3"/>
  <cols>
    <col min="1" max="1" width="9.109375" style="117" customWidth="1"/>
    <col min="2" max="2" width="7.88671875" style="117" customWidth="1"/>
    <col min="3" max="3" width="14.6640625" style="117" customWidth="1"/>
    <col min="4" max="4" width="14.33203125" style="117" customWidth="1"/>
    <col min="5" max="6" width="14.6640625" style="117" customWidth="1"/>
    <col min="7" max="7" width="14.6640625" style="130" customWidth="1"/>
    <col min="8" max="11" width="9.109375" style="117" bestFit="1" customWidth="1"/>
    <col min="12" max="12" width="9.109375" style="79" bestFit="1" customWidth="1"/>
    <col min="13" max="13" width="7.88671875" style="79" customWidth="1"/>
    <col min="14" max="14" width="14.6640625" style="79" customWidth="1"/>
    <col min="15" max="15" width="14.33203125" style="79" customWidth="1"/>
    <col min="16" max="17" width="14.6640625" style="79" customWidth="1"/>
    <col min="18" max="18" width="14.6640625" style="99" customWidth="1"/>
    <col min="19" max="21" width="9.109375" style="117" bestFit="1" customWidth="1"/>
    <col min="22" max="22" width="17.6640625" style="117" customWidth="1"/>
    <col min="23" max="257" width="9.109375" style="117" bestFit="1" customWidth="1"/>
    <col min="258" max="258" width="7.88671875" style="117" customWidth="1"/>
    <col min="259" max="259" width="14.6640625" style="117" customWidth="1"/>
    <col min="260" max="260" width="14.33203125" style="117" customWidth="1"/>
    <col min="261" max="263" width="14.6640625" style="117" customWidth="1"/>
    <col min="264" max="268" width="9.109375" style="117" bestFit="1" customWidth="1"/>
    <col min="269" max="269" width="7.88671875" style="117" customWidth="1"/>
    <col min="270" max="270" width="14.6640625" style="117" customWidth="1"/>
    <col min="271" max="271" width="14.33203125" style="117" customWidth="1"/>
    <col min="272" max="274" width="14.6640625" style="117" customWidth="1"/>
    <col min="275" max="513" width="9.109375" style="117" bestFit="1" customWidth="1"/>
    <col min="514" max="514" width="7.88671875" style="117" customWidth="1"/>
    <col min="515" max="515" width="14.6640625" style="117" customWidth="1"/>
    <col min="516" max="516" width="14.33203125" style="117" customWidth="1"/>
    <col min="517" max="519" width="14.6640625" style="117" customWidth="1"/>
    <col min="520" max="524" width="9.109375" style="117" bestFit="1" customWidth="1"/>
    <col min="525" max="525" width="7.88671875" style="117" customWidth="1"/>
    <col min="526" max="526" width="14.6640625" style="117" customWidth="1"/>
    <col min="527" max="527" width="14.33203125" style="117" customWidth="1"/>
    <col min="528" max="530" width="14.6640625" style="117" customWidth="1"/>
    <col min="531" max="769" width="9.109375" style="117" bestFit="1" customWidth="1"/>
    <col min="770" max="770" width="7.88671875" style="117" customWidth="1"/>
    <col min="771" max="771" width="14.6640625" style="117" customWidth="1"/>
    <col min="772" max="772" width="14.33203125" style="117" customWidth="1"/>
    <col min="773" max="775" width="14.6640625" style="117" customWidth="1"/>
    <col min="776" max="780" width="9.109375" style="117" bestFit="1" customWidth="1"/>
    <col min="781" max="781" width="7.88671875" style="117" customWidth="1"/>
    <col min="782" max="782" width="14.6640625" style="117" customWidth="1"/>
    <col min="783" max="783" width="14.33203125" style="117" customWidth="1"/>
    <col min="784" max="786" width="14.6640625" style="117" customWidth="1"/>
    <col min="787" max="1025" width="9.109375" style="117" bestFit="1" customWidth="1"/>
    <col min="1026" max="1026" width="7.88671875" style="117" customWidth="1"/>
    <col min="1027" max="1027" width="14.6640625" style="117" customWidth="1"/>
    <col min="1028" max="1028" width="14.33203125" style="117" customWidth="1"/>
    <col min="1029" max="1031" width="14.6640625" style="117" customWidth="1"/>
    <col min="1032" max="1036" width="9.109375" style="117" bestFit="1" customWidth="1"/>
    <col min="1037" max="1037" width="7.88671875" style="117" customWidth="1"/>
    <col min="1038" max="1038" width="14.6640625" style="117" customWidth="1"/>
    <col min="1039" max="1039" width="14.33203125" style="117" customWidth="1"/>
    <col min="1040" max="1042" width="14.6640625" style="117" customWidth="1"/>
    <col min="1043" max="1281" width="9.109375" style="117" bestFit="1" customWidth="1"/>
    <col min="1282" max="1282" width="7.88671875" style="117" customWidth="1"/>
    <col min="1283" max="1283" width="14.6640625" style="117" customWidth="1"/>
    <col min="1284" max="1284" width="14.33203125" style="117" customWidth="1"/>
    <col min="1285" max="1287" width="14.6640625" style="117" customWidth="1"/>
    <col min="1288" max="1292" width="9.109375" style="117" bestFit="1" customWidth="1"/>
    <col min="1293" max="1293" width="7.88671875" style="117" customWidth="1"/>
    <col min="1294" max="1294" width="14.6640625" style="117" customWidth="1"/>
    <col min="1295" max="1295" width="14.33203125" style="117" customWidth="1"/>
    <col min="1296" max="1298" width="14.6640625" style="117" customWidth="1"/>
    <col min="1299" max="1537" width="9.109375" style="117" bestFit="1" customWidth="1"/>
    <col min="1538" max="1538" width="7.88671875" style="117" customWidth="1"/>
    <col min="1539" max="1539" width="14.6640625" style="117" customWidth="1"/>
    <col min="1540" max="1540" width="14.33203125" style="117" customWidth="1"/>
    <col min="1541" max="1543" width="14.6640625" style="117" customWidth="1"/>
    <col min="1544" max="1548" width="9.109375" style="117" bestFit="1" customWidth="1"/>
    <col min="1549" max="1549" width="7.88671875" style="117" customWidth="1"/>
    <col min="1550" max="1550" width="14.6640625" style="117" customWidth="1"/>
    <col min="1551" max="1551" width="14.33203125" style="117" customWidth="1"/>
    <col min="1552" max="1554" width="14.6640625" style="117" customWidth="1"/>
    <col min="1555" max="1793" width="9.109375" style="117" bestFit="1" customWidth="1"/>
    <col min="1794" max="1794" width="7.88671875" style="117" customWidth="1"/>
    <col min="1795" max="1795" width="14.6640625" style="117" customWidth="1"/>
    <col min="1796" max="1796" width="14.33203125" style="117" customWidth="1"/>
    <col min="1797" max="1799" width="14.6640625" style="117" customWidth="1"/>
    <col min="1800" max="1804" width="9.109375" style="117" bestFit="1" customWidth="1"/>
    <col min="1805" max="1805" width="7.88671875" style="117" customWidth="1"/>
    <col min="1806" max="1806" width="14.6640625" style="117" customWidth="1"/>
    <col min="1807" max="1807" width="14.33203125" style="117" customWidth="1"/>
    <col min="1808" max="1810" width="14.6640625" style="117" customWidth="1"/>
    <col min="1811" max="2049" width="9.109375" style="117" bestFit="1" customWidth="1"/>
    <col min="2050" max="2050" width="7.88671875" style="117" customWidth="1"/>
    <col min="2051" max="2051" width="14.6640625" style="117" customWidth="1"/>
    <col min="2052" max="2052" width="14.33203125" style="117" customWidth="1"/>
    <col min="2053" max="2055" width="14.6640625" style="117" customWidth="1"/>
    <col min="2056" max="2060" width="9.109375" style="117" bestFit="1" customWidth="1"/>
    <col min="2061" max="2061" width="7.88671875" style="117" customWidth="1"/>
    <col min="2062" max="2062" width="14.6640625" style="117" customWidth="1"/>
    <col min="2063" max="2063" width="14.33203125" style="117" customWidth="1"/>
    <col min="2064" max="2066" width="14.6640625" style="117" customWidth="1"/>
    <col min="2067" max="2305" width="9.109375" style="117" bestFit="1" customWidth="1"/>
    <col min="2306" max="2306" width="7.88671875" style="117" customWidth="1"/>
    <col min="2307" max="2307" width="14.6640625" style="117" customWidth="1"/>
    <col min="2308" max="2308" width="14.33203125" style="117" customWidth="1"/>
    <col min="2309" max="2311" width="14.6640625" style="117" customWidth="1"/>
    <col min="2312" max="2316" width="9.109375" style="117" bestFit="1" customWidth="1"/>
    <col min="2317" max="2317" width="7.88671875" style="117" customWidth="1"/>
    <col min="2318" max="2318" width="14.6640625" style="117" customWidth="1"/>
    <col min="2319" max="2319" width="14.33203125" style="117" customWidth="1"/>
    <col min="2320" max="2322" width="14.6640625" style="117" customWidth="1"/>
    <col min="2323" max="2561" width="9.109375" style="117" bestFit="1" customWidth="1"/>
    <col min="2562" max="2562" width="7.88671875" style="117" customWidth="1"/>
    <col min="2563" max="2563" width="14.6640625" style="117" customWidth="1"/>
    <col min="2564" max="2564" width="14.33203125" style="117" customWidth="1"/>
    <col min="2565" max="2567" width="14.6640625" style="117" customWidth="1"/>
    <col min="2568" max="2572" width="9.109375" style="117" bestFit="1" customWidth="1"/>
    <col min="2573" max="2573" width="7.88671875" style="117" customWidth="1"/>
    <col min="2574" max="2574" width="14.6640625" style="117" customWidth="1"/>
    <col min="2575" max="2575" width="14.33203125" style="117" customWidth="1"/>
    <col min="2576" max="2578" width="14.6640625" style="117" customWidth="1"/>
    <col min="2579" max="2817" width="9.109375" style="117" bestFit="1" customWidth="1"/>
    <col min="2818" max="2818" width="7.88671875" style="117" customWidth="1"/>
    <col min="2819" max="2819" width="14.6640625" style="117" customWidth="1"/>
    <col min="2820" max="2820" width="14.33203125" style="117" customWidth="1"/>
    <col min="2821" max="2823" width="14.6640625" style="117" customWidth="1"/>
    <col min="2824" max="2828" width="9.109375" style="117" bestFit="1" customWidth="1"/>
    <col min="2829" max="2829" width="7.88671875" style="117" customWidth="1"/>
    <col min="2830" max="2830" width="14.6640625" style="117" customWidth="1"/>
    <col min="2831" max="2831" width="14.33203125" style="117" customWidth="1"/>
    <col min="2832" max="2834" width="14.6640625" style="117" customWidth="1"/>
    <col min="2835" max="3073" width="9.109375" style="117" bestFit="1" customWidth="1"/>
    <col min="3074" max="3074" width="7.88671875" style="117" customWidth="1"/>
    <col min="3075" max="3075" width="14.6640625" style="117" customWidth="1"/>
    <col min="3076" max="3076" width="14.33203125" style="117" customWidth="1"/>
    <col min="3077" max="3079" width="14.6640625" style="117" customWidth="1"/>
    <col min="3080" max="3084" width="9.109375" style="117" bestFit="1" customWidth="1"/>
    <col min="3085" max="3085" width="7.88671875" style="117" customWidth="1"/>
    <col min="3086" max="3086" width="14.6640625" style="117" customWidth="1"/>
    <col min="3087" max="3087" width="14.33203125" style="117" customWidth="1"/>
    <col min="3088" max="3090" width="14.6640625" style="117" customWidth="1"/>
    <col min="3091" max="3329" width="9.109375" style="117" bestFit="1" customWidth="1"/>
    <col min="3330" max="3330" width="7.88671875" style="117" customWidth="1"/>
    <col min="3331" max="3331" width="14.6640625" style="117" customWidth="1"/>
    <col min="3332" max="3332" width="14.33203125" style="117" customWidth="1"/>
    <col min="3333" max="3335" width="14.6640625" style="117" customWidth="1"/>
    <col min="3336" max="3340" width="9.109375" style="117" bestFit="1" customWidth="1"/>
    <col min="3341" max="3341" width="7.88671875" style="117" customWidth="1"/>
    <col min="3342" max="3342" width="14.6640625" style="117" customWidth="1"/>
    <col min="3343" max="3343" width="14.33203125" style="117" customWidth="1"/>
    <col min="3344" max="3346" width="14.6640625" style="117" customWidth="1"/>
    <col min="3347" max="3585" width="9.109375" style="117" bestFit="1" customWidth="1"/>
    <col min="3586" max="3586" width="7.88671875" style="117" customWidth="1"/>
    <col min="3587" max="3587" width="14.6640625" style="117" customWidth="1"/>
    <col min="3588" max="3588" width="14.33203125" style="117" customWidth="1"/>
    <col min="3589" max="3591" width="14.6640625" style="117" customWidth="1"/>
    <col min="3592" max="3596" width="9.109375" style="117" bestFit="1" customWidth="1"/>
    <col min="3597" max="3597" width="7.88671875" style="117" customWidth="1"/>
    <col min="3598" max="3598" width="14.6640625" style="117" customWidth="1"/>
    <col min="3599" max="3599" width="14.33203125" style="117" customWidth="1"/>
    <col min="3600" max="3602" width="14.6640625" style="117" customWidth="1"/>
    <col min="3603" max="3841" width="9.109375" style="117" bestFit="1" customWidth="1"/>
    <col min="3842" max="3842" width="7.88671875" style="117" customWidth="1"/>
    <col min="3843" max="3843" width="14.6640625" style="117" customWidth="1"/>
    <col min="3844" max="3844" width="14.33203125" style="117" customWidth="1"/>
    <col min="3845" max="3847" width="14.6640625" style="117" customWidth="1"/>
    <col min="3848" max="3852" width="9.109375" style="117" bestFit="1" customWidth="1"/>
    <col min="3853" max="3853" width="7.88671875" style="117" customWidth="1"/>
    <col min="3854" max="3854" width="14.6640625" style="117" customWidth="1"/>
    <col min="3855" max="3855" width="14.33203125" style="117" customWidth="1"/>
    <col min="3856" max="3858" width="14.6640625" style="117" customWidth="1"/>
    <col min="3859" max="4097" width="9.109375" style="117" bestFit="1" customWidth="1"/>
    <col min="4098" max="4098" width="7.88671875" style="117" customWidth="1"/>
    <col min="4099" max="4099" width="14.6640625" style="117" customWidth="1"/>
    <col min="4100" max="4100" width="14.33203125" style="117" customWidth="1"/>
    <col min="4101" max="4103" width="14.6640625" style="117" customWidth="1"/>
    <col min="4104" max="4108" width="9.109375" style="117" bestFit="1" customWidth="1"/>
    <col min="4109" max="4109" width="7.88671875" style="117" customWidth="1"/>
    <col min="4110" max="4110" width="14.6640625" style="117" customWidth="1"/>
    <col min="4111" max="4111" width="14.33203125" style="117" customWidth="1"/>
    <col min="4112" max="4114" width="14.6640625" style="117" customWidth="1"/>
    <col min="4115" max="4353" width="9.109375" style="117" bestFit="1" customWidth="1"/>
    <col min="4354" max="4354" width="7.88671875" style="117" customWidth="1"/>
    <col min="4355" max="4355" width="14.6640625" style="117" customWidth="1"/>
    <col min="4356" max="4356" width="14.33203125" style="117" customWidth="1"/>
    <col min="4357" max="4359" width="14.6640625" style="117" customWidth="1"/>
    <col min="4360" max="4364" width="9.109375" style="117" bestFit="1" customWidth="1"/>
    <col min="4365" max="4365" width="7.88671875" style="117" customWidth="1"/>
    <col min="4366" max="4366" width="14.6640625" style="117" customWidth="1"/>
    <col min="4367" max="4367" width="14.33203125" style="117" customWidth="1"/>
    <col min="4368" max="4370" width="14.6640625" style="117" customWidth="1"/>
    <col min="4371" max="4609" width="9.109375" style="117" bestFit="1" customWidth="1"/>
    <col min="4610" max="4610" width="7.88671875" style="117" customWidth="1"/>
    <col min="4611" max="4611" width="14.6640625" style="117" customWidth="1"/>
    <col min="4612" max="4612" width="14.33203125" style="117" customWidth="1"/>
    <col min="4613" max="4615" width="14.6640625" style="117" customWidth="1"/>
    <col min="4616" max="4620" width="9.109375" style="117" bestFit="1" customWidth="1"/>
    <col min="4621" max="4621" width="7.88671875" style="117" customWidth="1"/>
    <col min="4622" max="4622" width="14.6640625" style="117" customWidth="1"/>
    <col min="4623" max="4623" width="14.33203125" style="117" customWidth="1"/>
    <col min="4624" max="4626" width="14.6640625" style="117" customWidth="1"/>
    <col min="4627" max="4865" width="9.109375" style="117" bestFit="1" customWidth="1"/>
    <col min="4866" max="4866" width="7.88671875" style="117" customWidth="1"/>
    <col min="4867" max="4867" width="14.6640625" style="117" customWidth="1"/>
    <col min="4868" max="4868" width="14.33203125" style="117" customWidth="1"/>
    <col min="4869" max="4871" width="14.6640625" style="117" customWidth="1"/>
    <col min="4872" max="4876" width="9.109375" style="117" bestFit="1" customWidth="1"/>
    <col min="4877" max="4877" width="7.88671875" style="117" customWidth="1"/>
    <col min="4878" max="4878" width="14.6640625" style="117" customWidth="1"/>
    <col min="4879" max="4879" width="14.33203125" style="117" customWidth="1"/>
    <col min="4880" max="4882" width="14.6640625" style="117" customWidth="1"/>
    <col min="4883" max="5121" width="9.109375" style="117" bestFit="1" customWidth="1"/>
    <col min="5122" max="5122" width="7.88671875" style="117" customWidth="1"/>
    <col min="5123" max="5123" width="14.6640625" style="117" customWidth="1"/>
    <col min="5124" max="5124" width="14.33203125" style="117" customWidth="1"/>
    <col min="5125" max="5127" width="14.6640625" style="117" customWidth="1"/>
    <col min="5128" max="5132" width="9.109375" style="117" bestFit="1" customWidth="1"/>
    <col min="5133" max="5133" width="7.88671875" style="117" customWidth="1"/>
    <col min="5134" max="5134" width="14.6640625" style="117" customWidth="1"/>
    <col min="5135" max="5135" width="14.33203125" style="117" customWidth="1"/>
    <col min="5136" max="5138" width="14.6640625" style="117" customWidth="1"/>
    <col min="5139" max="5377" width="9.109375" style="117" bestFit="1" customWidth="1"/>
    <col min="5378" max="5378" width="7.88671875" style="117" customWidth="1"/>
    <col min="5379" max="5379" width="14.6640625" style="117" customWidth="1"/>
    <col min="5380" max="5380" width="14.33203125" style="117" customWidth="1"/>
    <col min="5381" max="5383" width="14.6640625" style="117" customWidth="1"/>
    <col min="5384" max="5388" width="9.109375" style="117" bestFit="1" customWidth="1"/>
    <col min="5389" max="5389" width="7.88671875" style="117" customWidth="1"/>
    <col min="5390" max="5390" width="14.6640625" style="117" customWidth="1"/>
    <col min="5391" max="5391" width="14.33203125" style="117" customWidth="1"/>
    <col min="5392" max="5394" width="14.6640625" style="117" customWidth="1"/>
    <col min="5395" max="5633" width="9.109375" style="117" bestFit="1" customWidth="1"/>
    <col min="5634" max="5634" width="7.88671875" style="117" customWidth="1"/>
    <col min="5635" max="5635" width="14.6640625" style="117" customWidth="1"/>
    <col min="5636" max="5636" width="14.33203125" style="117" customWidth="1"/>
    <col min="5637" max="5639" width="14.6640625" style="117" customWidth="1"/>
    <col min="5640" max="5644" width="9.109375" style="117" bestFit="1" customWidth="1"/>
    <col min="5645" max="5645" width="7.88671875" style="117" customWidth="1"/>
    <col min="5646" max="5646" width="14.6640625" style="117" customWidth="1"/>
    <col min="5647" max="5647" width="14.33203125" style="117" customWidth="1"/>
    <col min="5648" max="5650" width="14.6640625" style="117" customWidth="1"/>
    <col min="5651" max="5889" width="9.109375" style="117" bestFit="1" customWidth="1"/>
    <col min="5890" max="5890" width="7.88671875" style="117" customWidth="1"/>
    <col min="5891" max="5891" width="14.6640625" style="117" customWidth="1"/>
    <col min="5892" max="5892" width="14.33203125" style="117" customWidth="1"/>
    <col min="5893" max="5895" width="14.6640625" style="117" customWidth="1"/>
    <col min="5896" max="5900" width="9.109375" style="117" bestFit="1" customWidth="1"/>
    <col min="5901" max="5901" width="7.88671875" style="117" customWidth="1"/>
    <col min="5902" max="5902" width="14.6640625" style="117" customWidth="1"/>
    <col min="5903" max="5903" width="14.33203125" style="117" customWidth="1"/>
    <col min="5904" max="5906" width="14.6640625" style="117" customWidth="1"/>
    <col min="5907" max="6145" width="9.109375" style="117" bestFit="1" customWidth="1"/>
    <col min="6146" max="6146" width="7.88671875" style="117" customWidth="1"/>
    <col min="6147" max="6147" width="14.6640625" style="117" customWidth="1"/>
    <col min="6148" max="6148" width="14.33203125" style="117" customWidth="1"/>
    <col min="6149" max="6151" width="14.6640625" style="117" customWidth="1"/>
    <col min="6152" max="6156" width="9.109375" style="117" bestFit="1" customWidth="1"/>
    <col min="6157" max="6157" width="7.88671875" style="117" customWidth="1"/>
    <col min="6158" max="6158" width="14.6640625" style="117" customWidth="1"/>
    <col min="6159" max="6159" width="14.33203125" style="117" customWidth="1"/>
    <col min="6160" max="6162" width="14.6640625" style="117" customWidth="1"/>
    <col min="6163" max="6401" width="9.109375" style="117" bestFit="1" customWidth="1"/>
    <col min="6402" max="6402" width="7.88671875" style="117" customWidth="1"/>
    <col min="6403" max="6403" width="14.6640625" style="117" customWidth="1"/>
    <col min="6404" max="6404" width="14.33203125" style="117" customWidth="1"/>
    <col min="6405" max="6407" width="14.6640625" style="117" customWidth="1"/>
    <col min="6408" max="6412" width="9.109375" style="117" bestFit="1" customWidth="1"/>
    <col min="6413" max="6413" width="7.88671875" style="117" customWidth="1"/>
    <col min="6414" max="6414" width="14.6640625" style="117" customWidth="1"/>
    <col min="6415" max="6415" width="14.33203125" style="117" customWidth="1"/>
    <col min="6416" max="6418" width="14.6640625" style="117" customWidth="1"/>
    <col min="6419" max="6657" width="9.109375" style="117" bestFit="1" customWidth="1"/>
    <col min="6658" max="6658" width="7.88671875" style="117" customWidth="1"/>
    <col min="6659" max="6659" width="14.6640625" style="117" customWidth="1"/>
    <col min="6660" max="6660" width="14.33203125" style="117" customWidth="1"/>
    <col min="6661" max="6663" width="14.6640625" style="117" customWidth="1"/>
    <col min="6664" max="6668" width="9.109375" style="117" bestFit="1" customWidth="1"/>
    <col min="6669" max="6669" width="7.88671875" style="117" customWidth="1"/>
    <col min="6670" max="6670" width="14.6640625" style="117" customWidth="1"/>
    <col min="6671" max="6671" width="14.33203125" style="117" customWidth="1"/>
    <col min="6672" max="6674" width="14.6640625" style="117" customWidth="1"/>
    <col min="6675" max="6913" width="9.109375" style="117" bestFit="1" customWidth="1"/>
    <col min="6914" max="6914" width="7.88671875" style="117" customWidth="1"/>
    <col min="6915" max="6915" width="14.6640625" style="117" customWidth="1"/>
    <col min="6916" max="6916" width="14.33203125" style="117" customWidth="1"/>
    <col min="6917" max="6919" width="14.6640625" style="117" customWidth="1"/>
    <col min="6920" max="6924" width="9.109375" style="117" bestFit="1" customWidth="1"/>
    <col min="6925" max="6925" width="7.88671875" style="117" customWidth="1"/>
    <col min="6926" max="6926" width="14.6640625" style="117" customWidth="1"/>
    <col min="6927" max="6927" width="14.33203125" style="117" customWidth="1"/>
    <col min="6928" max="6930" width="14.6640625" style="117" customWidth="1"/>
    <col min="6931" max="7169" width="9.109375" style="117" bestFit="1" customWidth="1"/>
    <col min="7170" max="7170" width="7.88671875" style="117" customWidth="1"/>
    <col min="7171" max="7171" width="14.6640625" style="117" customWidth="1"/>
    <col min="7172" max="7172" width="14.33203125" style="117" customWidth="1"/>
    <col min="7173" max="7175" width="14.6640625" style="117" customWidth="1"/>
    <col min="7176" max="7180" width="9.109375" style="117" bestFit="1" customWidth="1"/>
    <col min="7181" max="7181" width="7.88671875" style="117" customWidth="1"/>
    <col min="7182" max="7182" width="14.6640625" style="117" customWidth="1"/>
    <col min="7183" max="7183" width="14.33203125" style="117" customWidth="1"/>
    <col min="7184" max="7186" width="14.6640625" style="117" customWidth="1"/>
    <col min="7187" max="7425" width="9.109375" style="117" bestFit="1" customWidth="1"/>
    <col min="7426" max="7426" width="7.88671875" style="117" customWidth="1"/>
    <col min="7427" max="7427" width="14.6640625" style="117" customWidth="1"/>
    <col min="7428" max="7428" width="14.33203125" style="117" customWidth="1"/>
    <col min="7429" max="7431" width="14.6640625" style="117" customWidth="1"/>
    <col min="7432" max="7436" width="9.109375" style="117" bestFit="1" customWidth="1"/>
    <col min="7437" max="7437" width="7.88671875" style="117" customWidth="1"/>
    <col min="7438" max="7438" width="14.6640625" style="117" customWidth="1"/>
    <col min="7439" max="7439" width="14.33203125" style="117" customWidth="1"/>
    <col min="7440" max="7442" width="14.6640625" style="117" customWidth="1"/>
    <col min="7443" max="7681" width="9.109375" style="117" bestFit="1" customWidth="1"/>
    <col min="7682" max="7682" width="7.88671875" style="117" customWidth="1"/>
    <col min="7683" max="7683" width="14.6640625" style="117" customWidth="1"/>
    <col min="7684" max="7684" width="14.33203125" style="117" customWidth="1"/>
    <col min="7685" max="7687" width="14.6640625" style="117" customWidth="1"/>
    <col min="7688" max="7692" width="9.109375" style="117" bestFit="1" customWidth="1"/>
    <col min="7693" max="7693" width="7.88671875" style="117" customWidth="1"/>
    <col min="7694" max="7694" width="14.6640625" style="117" customWidth="1"/>
    <col min="7695" max="7695" width="14.33203125" style="117" customWidth="1"/>
    <col min="7696" max="7698" width="14.6640625" style="117" customWidth="1"/>
    <col min="7699" max="7937" width="9.109375" style="117" bestFit="1" customWidth="1"/>
    <col min="7938" max="7938" width="7.88671875" style="117" customWidth="1"/>
    <col min="7939" max="7939" width="14.6640625" style="117" customWidth="1"/>
    <col min="7940" max="7940" width="14.33203125" style="117" customWidth="1"/>
    <col min="7941" max="7943" width="14.6640625" style="117" customWidth="1"/>
    <col min="7944" max="7948" width="9.109375" style="117" bestFit="1" customWidth="1"/>
    <col min="7949" max="7949" width="7.88671875" style="117" customWidth="1"/>
    <col min="7950" max="7950" width="14.6640625" style="117" customWidth="1"/>
    <col min="7951" max="7951" width="14.33203125" style="117" customWidth="1"/>
    <col min="7952" max="7954" width="14.6640625" style="117" customWidth="1"/>
    <col min="7955" max="8193" width="9.109375" style="117" bestFit="1" customWidth="1"/>
    <col min="8194" max="8194" width="7.88671875" style="117" customWidth="1"/>
    <col min="8195" max="8195" width="14.6640625" style="117" customWidth="1"/>
    <col min="8196" max="8196" width="14.33203125" style="117" customWidth="1"/>
    <col min="8197" max="8199" width="14.6640625" style="117" customWidth="1"/>
    <col min="8200" max="8204" width="9.109375" style="117" bestFit="1" customWidth="1"/>
    <col min="8205" max="8205" width="7.88671875" style="117" customWidth="1"/>
    <col min="8206" max="8206" width="14.6640625" style="117" customWidth="1"/>
    <col min="8207" max="8207" width="14.33203125" style="117" customWidth="1"/>
    <col min="8208" max="8210" width="14.6640625" style="117" customWidth="1"/>
    <col min="8211" max="8449" width="9.109375" style="117" bestFit="1" customWidth="1"/>
    <col min="8450" max="8450" width="7.88671875" style="117" customWidth="1"/>
    <col min="8451" max="8451" width="14.6640625" style="117" customWidth="1"/>
    <col min="8452" max="8452" width="14.33203125" style="117" customWidth="1"/>
    <col min="8453" max="8455" width="14.6640625" style="117" customWidth="1"/>
    <col min="8456" max="8460" width="9.109375" style="117" bestFit="1" customWidth="1"/>
    <col min="8461" max="8461" width="7.88671875" style="117" customWidth="1"/>
    <col min="8462" max="8462" width="14.6640625" style="117" customWidth="1"/>
    <col min="8463" max="8463" width="14.33203125" style="117" customWidth="1"/>
    <col min="8464" max="8466" width="14.6640625" style="117" customWidth="1"/>
    <col min="8467" max="8705" width="9.109375" style="117" bestFit="1" customWidth="1"/>
    <col min="8706" max="8706" width="7.88671875" style="117" customWidth="1"/>
    <col min="8707" max="8707" width="14.6640625" style="117" customWidth="1"/>
    <col min="8708" max="8708" width="14.33203125" style="117" customWidth="1"/>
    <col min="8709" max="8711" width="14.6640625" style="117" customWidth="1"/>
    <col min="8712" max="8716" width="9.109375" style="117" bestFit="1" customWidth="1"/>
    <col min="8717" max="8717" width="7.88671875" style="117" customWidth="1"/>
    <col min="8718" max="8718" width="14.6640625" style="117" customWidth="1"/>
    <col min="8719" max="8719" width="14.33203125" style="117" customWidth="1"/>
    <col min="8720" max="8722" width="14.6640625" style="117" customWidth="1"/>
    <col min="8723" max="8961" width="9.109375" style="117" bestFit="1" customWidth="1"/>
    <col min="8962" max="8962" width="7.88671875" style="117" customWidth="1"/>
    <col min="8963" max="8963" width="14.6640625" style="117" customWidth="1"/>
    <col min="8964" max="8964" width="14.33203125" style="117" customWidth="1"/>
    <col min="8965" max="8967" width="14.6640625" style="117" customWidth="1"/>
    <col min="8968" max="8972" width="9.109375" style="117" bestFit="1" customWidth="1"/>
    <col min="8973" max="8973" width="7.88671875" style="117" customWidth="1"/>
    <col min="8974" max="8974" width="14.6640625" style="117" customWidth="1"/>
    <col min="8975" max="8975" width="14.33203125" style="117" customWidth="1"/>
    <col min="8976" max="8978" width="14.6640625" style="117" customWidth="1"/>
    <col min="8979" max="9217" width="9.109375" style="117" bestFit="1" customWidth="1"/>
    <col min="9218" max="9218" width="7.88671875" style="117" customWidth="1"/>
    <col min="9219" max="9219" width="14.6640625" style="117" customWidth="1"/>
    <col min="9220" max="9220" width="14.33203125" style="117" customWidth="1"/>
    <col min="9221" max="9223" width="14.6640625" style="117" customWidth="1"/>
    <col min="9224" max="9228" width="9.109375" style="117" bestFit="1" customWidth="1"/>
    <col min="9229" max="9229" width="7.88671875" style="117" customWidth="1"/>
    <col min="9230" max="9230" width="14.6640625" style="117" customWidth="1"/>
    <col min="9231" max="9231" width="14.33203125" style="117" customWidth="1"/>
    <col min="9232" max="9234" width="14.6640625" style="117" customWidth="1"/>
    <col min="9235" max="9473" width="9.109375" style="117" bestFit="1" customWidth="1"/>
    <col min="9474" max="9474" width="7.88671875" style="117" customWidth="1"/>
    <col min="9475" max="9475" width="14.6640625" style="117" customWidth="1"/>
    <col min="9476" max="9476" width="14.33203125" style="117" customWidth="1"/>
    <col min="9477" max="9479" width="14.6640625" style="117" customWidth="1"/>
    <col min="9480" max="9484" width="9.109375" style="117" bestFit="1" customWidth="1"/>
    <col min="9485" max="9485" width="7.88671875" style="117" customWidth="1"/>
    <col min="9486" max="9486" width="14.6640625" style="117" customWidth="1"/>
    <col min="9487" max="9487" width="14.33203125" style="117" customWidth="1"/>
    <col min="9488" max="9490" width="14.6640625" style="117" customWidth="1"/>
    <col min="9491" max="9729" width="9.109375" style="117" bestFit="1" customWidth="1"/>
    <col min="9730" max="9730" width="7.88671875" style="117" customWidth="1"/>
    <col min="9731" max="9731" width="14.6640625" style="117" customWidth="1"/>
    <col min="9732" max="9732" width="14.33203125" style="117" customWidth="1"/>
    <col min="9733" max="9735" width="14.6640625" style="117" customWidth="1"/>
    <col min="9736" max="9740" width="9.109375" style="117" bestFit="1" customWidth="1"/>
    <col min="9741" max="9741" width="7.88671875" style="117" customWidth="1"/>
    <col min="9742" max="9742" width="14.6640625" style="117" customWidth="1"/>
    <col min="9743" max="9743" width="14.33203125" style="117" customWidth="1"/>
    <col min="9744" max="9746" width="14.6640625" style="117" customWidth="1"/>
    <col min="9747" max="9985" width="9.109375" style="117" bestFit="1" customWidth="1"/>
    <col min="9986" max="9986" width="7.88671875" style="117" customWidth="1"/>
    <col min="9987" max="9987" width="14.6640625" style="117" customWidth="1"/>
    <col min="9988" max="9988" width="14.33203125" style="117" customWidth="1"/>
    <col min="9989" max="9991" width="14.6640625" style="117" customWidth="1"/>
    <col min="9992" max="9996" width="9.109375" style="117" bestFit="1" customWidth="1"/>
    <col min="9997" max="9997" width="7.88671875" style="117" customWidth="1"/>
    <col min="9998" max="9998" width="14.6640625" style="117" customWidth="1"/>
    <col min="9999" max="9999" width="14.33203125" style="117" customWidth="1"/>
    <col min="10000" max="10002" width="14.6640625" style="117" customWidth="1"/>
    <col min="10003" max="10241" width="9.109375" style="117" bestFit="1" customWidth="1"/>
    <col min="10242" max="10242" width="7.88671875" style="117" customWidth="1"/>
    <col min="10243" max="10243" width="14.6640625" style="117" customWidth="1"/>
    <col min="10244" max="10244" width="14.33203125" style="117" customWidth="1"/>
    <col min="10245" max="10247" width="14.6640625" style="117" customWidth="1"/>
    <col min="10248" max="10252" width="9.109375" style="117" bestFit="1" customWidth="1"/>
    <col min="10253" max="10253" width="7.88671875" style="117" customWidth="1"/>
    <col min="10254" max="10254" width="14.6640625" style="117" customWidth="1"/>
    <col min="10255" max="10255" width="14.33203125" style="117" customWidth="1"/>
    <col min="10256" max="10258" width="14.6640625" style="117" customWidth="1"/>
    <col min="10259" max="10497" width="9.109375" style="117" bestFit="1" customWidth="1"/>
    <col min="10498" max="10498" width="7.88671875" style="117" customWidth="1"/>
    <col min="10499" max="10499" width="14.6640625" style="117" customWidth="1"/>
    <col min="10500" max="10500" width="14.33203125" style="117" customWidth="1"/>
    <col min="10501" max="10503" width="14.6640625" style="117" customWidth="1"/>
    <col min="10504" max="10508" width="9.109375" style="117" bestFit="1" customWidth="1"/>
    <col min="10509" max="10509" width="7.88671875" style="117" customWidth="1"/>
    <col min="10510" max="10510" width="14.6640625" style="117" customWidth="1"/>
    <col min="10511" max="10511" width="14.33203125" style="117" customWidth="1"/>
    <col min="10512" max="10514" width="14.6640625" style="117" customWidth="1"/>
    <col min="10515" max="10753" width="9.109375" style="117" bestFit="1" customWidth="1"/>
    <col min="10754" max="10754" width="7.88671875" style="117" customWidth="1"/>
    <col min="10755" max="10755" width="14.6640625" style="117" customWidth="1"/>
    <col min="10756" max="10756" width="14.33203125" style="117" customWidth="1"/>
    <col min="10757" max="10759" width="14.6640625" style="117" customWidth="1"/>
    <col min="10760" max="10764" width="9.109375" style="117" bestFit="1" customWidth="1"/>
    <col min="10765" max="10765" width="7.88671875" style="117" customWidth="1"/>
    <col min="10766" max="10766" width="14.6640625" style="117" customWidth="1"/>
    <col min="10767" max="10767" width="14.33203125" style="117" customWidth="1"/>
    <col min="10768" max="10770" width="14.6640625" style="117" customWidth="1"/>
    <col min="10771" max="11009" width="9.109375" style="117" bestFit="1" customWidth="1"/>
    <col min="11010" max="11010" width="7.88671875" style="117" customWidth="1"/>
    <col min="11011" max="11011" width="14.6640625" style="117" customWidth="1"/>
    <col min="11012" max="11012" width="14.33203125" style="117" customWidth="1"/>
    <col min="11013" max="11015" width="14.6640625" style="117" customWidth="1"/>
    <col min="11016" max="11020" width="9.109375" style="117" bestFit="1" customWidth="1"/>
    <col min="11021" max="11021" width="7.88671875" style="117" customWidth="1"/>
    <col min="11022" max="11022" width="14.6640625" style="117" customWidth="1"/>
    <col min="11023" max="11023" width="14.33203125" style="117" customWidth="1"/>
    <col min="11024" max="11026" width="14.6640625" style="117" customWidth="1"/>
    <col min="11027" max="11265" width="9.109375" style="117" bestFit="1" customWidth="1"/>
    <col min="11266" max="11266" width="7.88671875" style="117" customWidth="1"/>
    <col min="11267" max="11267" width="14.6640625" style="117" customWidth="1"/>
    <col min="11268" max="11268" width="14.33203125" style="117" customWidth="1"/>
    <col min="11269" max="11271" width="14.6640625" style="117" customWidth="1"/>
    <col min="11272" max="11276" width="9.109375" style="117" bestFit="1" customWidth="1"/>
    <col min="11277" max="11277" width="7.88671875" style="117" customWidth="1"/>
    <col min="11278" max="11278" width="14.6640625" style="117" customWidth="1"/>
    <col min="11279" max="11279" width="14.33203125" style="117" customWidth="1"/>
    <col min="11280" max="11282" width="14.6640625" style="117" customWidth="1"/>
    <col min="11283" max="11521" width="9.109375" style="117" bestFit="1" customWidth="1"/>
    <col min="11522" max="11522" width="7.88671875" style="117" customWidth="1"/>
    <col min="11523" max="11523" width="14.6640625" style="117" customWidth="1"/>
    <col min="11524" max="11524" width="14.33203125" style="117" customWidth="1"/>
    <col min="11525" max="11527" width="14.6640625" style="117" customWidth="1"/>
    <col min="11528" max="11532" width="9.109375" style="117" bestFit="1" customWidth="1"/>
    <col min="11533" max="11533" width="7.88671875" style="117" customWidth="1"/>
    <col min="11534" max="11534" width="14.6640625" style="117" customWidth="1"/>
    <col min="11535" max="11535" width="14.33203125" style="117" customWidth="1"/>
    <col min="11536" max="11538" width="14.6640625" style="117" customWidth="1"/>
    <col min="11539" max="11777" width="9.109375" style="117" bestFit="1" customWidth="1"/>
    <col min="11778" max="11778" width="7.88671875" style="117" customWidth="1"/>
    <col min="11779" max="11779" width="14.6640625" style="117" customWidth="1"/>
    <col min="11780" max="11780" width="14.33203125" style="117" customWidth="1"/>
    <col min="11781" max="11783" width="14.6640625" style="117" customWidth="1"/>
    <col min="11784" max="11788" width="9.109375" style="117" bestFit="1" customWidth="1"/>
    <col min="11789" max="11789" width="7.88671875" style="117" customWidth="1"/>
    <col min="11790" max="11790" width="14.6640625" style="117" customWidth="1"/>
    <col min="11791" max="11791" width="14.33203125" style="117" customWidth="1"/>
    <col min="11792" max="11794" width="14.6640625" style="117" customWidth="1"/>
    <col min="11795" max="12033" width="9.109375" style="117" bestFit="1" customWidth="1"/>
    <col min="12034" max="12034" width="7.88671875" style="117" customWidth="1"/>
    <col min="12035" max="12035" width="14.6640625" style="117" customWidth="1"/>
    <col min="12036" max="12036" width="14.33203125" style="117" customWidth="1"/>
    <col min="12037" max="12039" width="14.6640625" style="117" customWidth="1"/>
    <col min="12040" max="12044" width="9.109375" style="117" bestFit="1" customWidth="1"/>
    <col min="12045" max="12045" width="7.88671875" style="117" customWidth="1"/>
    <col min="12046" max="12046" width="14.6640625" style="117" customWidth="1"/>
    <col min="12047" max="12047" width="14.33203125" style="117" customWidth="1"/>
    <col min="12048" max="12050" width="14.6640625" style="117" customWidth="1"/>
    <col min="12051" max="12289" width="9.109375" style="117" bestFit="1" customWidth="1"/>
    <col min="12290" max="12290" width="7.88671875" style="117" customWidth="1"/>
    <col min="12291" max="12291" width="14.6640625" style="117" customWidth="1"/>
    <col min="12292" max="12292" width="14.33203125" style="117" customWidth="1"/>
    <col min="12293" max="12295" width="14.6640625" style="117" customWidth="1"/>
    <col min="12296" max="12300" width="9.109375" style="117" bestFit="1" customWidth="1"/>
    <col min="12301" max="12301" width="7.88671875" style="117" customWidth="1"/>
    <col min="12302" max="12302" width="14.6640625" style="117" customWidth="1"/>
    <col min="12303" max="12303" width="14.33203125" style="117" customWidth="1"/>
    <col min="12304" max="12306" width="14.6640625" style="117" customWidth="1"/>
    <col min="12307" max="12545" width="9.109375" style="117" bestFit="1" customWidth="1"/>
    <col min="12546" max="12546" width="7.88671875" style="117" customWidth="1"/>
    <col min="12547" max="12547" width="14.6640625" style="117" customWidth="1"/>
    <col min="12548" max="12548" width="14.33203125" style="117" customWidth="1"/>
    <col min="12549" max="12551" width="14.6640625" style="117" customWidth="1"/>
    <col min="12552" max="12556" width="9.109375" style="117" bestFit="1" customWidth="1"/>
    <col min="12557" max="12557" width="7.88671875" style="117" customWidth="1"/>
    <col min="12558" max="12558" width="14.6640625" style="117" customWidth="1"/>
    <col min="12559" max="12559" width="14.33203125" style="117" customWidth="1"/>
    <col min="12560" max="12562" width="14.6640625" style="117" customWidth="1"/>
    <col min="12563" max="12801" width="9.109375" style="117" bestFit="1" customWidth="1"/>
    <col min="12802" max="12802" width="7.88671875" style="117" customWidth="1"/>
    <col min="12803" max="12803" width="14.6640625" style="117" customWidth="1"/>
    <col min="12804" max="12804" width="14.33203125" style="117" customWidth="1"/>
    <col min="12805" max="12807" width="14.6640625" style="117" customWidth="1"/>
    <col min="12808" max="12812" width="9.109375" style="117" bestFit="1" customWidth="1"/>
    <col min="12813" max="12813" width="7.88671875" style="117" customWidth="1"/>
    <col min="12814" max="12814" width="14.6640625" style="117" customWidth="1"/>
    <col min="12815" max="12815" width="14.33203125" style="117" customWidth="1"/>
    <col min="12816" max="12818" width="14.6640625" style="117" customWidth="1"/>
    <col min="12819" max="13057" width="9.109375" style="117" bestFit="1" customWidth="1"/>
    <col min="13058" max="13058" width="7.88671875" style="117" customWidth="1"/>
    <col min="13059" max="13059" width="14.6640625" style="117" customWidth="1"/>
    <col min="13060" max="13060" width="14.33203125" style="117" customWidth="1"/>
    <col min="13061" max="13063" width="14.6640625" style="117" customWidth="1"/>
    <col min="13064" max="13068" width="9.109375" style="117" bestFit="1" customWidth="1"/>
    <col min="13069" max="13069" width="7.88671875" style="117" customWidth="1"/>
    <col min="13070" max="13070" width="14.6640625" style="117" customWidth="1"/>
    <col min="13071" max="13071" width="14.33203125" style="117" customWidth="1"/>
    <col min="13072" max="13074" width="14.6640625" style="117" customWidth="1"/>
    <col min="13075" max="13313" width="9.109375" style="117" bestFit="1" customWidth="1"/>
    <col min="13314" max="13314" width="7.88671875" style="117" customWidth="1"/>
    <col min="13315" max="13315" width="14.6640625" style="117" customWidth="1"/>
    <col min="13316" max="13316" width="14.33203125" style="117" customWidth="1"/>
    <col min="13317" max="13319" width="14.6640625" style="117" customWidth="1"/>
    <col min="13320" max="13324" width="9.109375" style="117" bestFit="1" customWidth="1"/>
    <col min="13325" max="13325" width="7.88671875" style="117" customWidth="1"/>
    <col min="13326" max="13326" width="14.6640625" style="117" customWidth="1"/>
    <col min="13327" max="13327" width="14.33203125" style="117" customWidth="1"/>
    <col min="13328" max="13330" width="14.6640625" style="117" customWidth="1"/>
    <col min="13331" max="13569" width="9.109375" style="117" bestFit="1" customWidth="1"/>
    <col min="13570" max="13570" width="7.88671875" style="117" customWidth="1"/>
    <col min="13571" max="13571" width="14.6640625" style="117" customWidth="1"/>
    <col min="13572" max="13572" width="14.33203125" style="117" customWidth="1"/>
    <col min="13573" max="13575" width="14.6640625" style="117" customWidth="1"/>
    <col min="13576" max="13580" width="9.109375" style="117" bestFit="1" customWidth="1"/>
    <col min="13581" max="13581" width="7.88671875" style="117" customWidth="1"/>
    <col min="13582" max="13582" width="14.6640625" style="117" customWidth="1"/>
    <col min="13583" max="13583" width="14.33203125" style="117" customWidth="1"/>
    <col min="13584" max="13586" width="14.6640625" style="117" customWidth="1"/>
    <col min="13587" max="13825" width="9.109375" style="117" bestFit="1" customWidth="1"/>
    <col min="13826" max="13826" width="7.88671875" style="117" customWidth="1"/>
    <col min="13827" max="13827" width="14.6640625" style="117" customWidth="1"/>
    <col min="13828" max="13828" width="14.33203125" style="117" customWidth="1"/>
    <col min="13829" max="13831" width="14.6640625" style="117" customWidth="1"/>
    <col min="13832" max="13836" width="9.109375" style="117" bestFit="1" customWidth="1"/>
    <col min="13837" max="13837" width="7.88671875" style="117" customWidth="1"/>
    <col min="13838" max="13838" width="14.6640625" style="117" customWidth="1"/>
    <col min="13839" max="13839" width="14.33203125" style="117" customWidth="1"/>
    <col min="13840" max="13842" width="14.6640625" style="117" customWidth="1"/>
    <col min="13843" max="14081" width="9.109375" style="117" bestFit="1" customWidth="1"/>
    <col min="14082" max="14082" width="7.88671875" style="117" customWidth="1"/>
    <col min="14083" max="14083" width="14.6640625" style="117" customWidth="1"/>
    <col min="14084" max="14084" width="14.33203125" style="117" customWidth="1"/>
    <col min="14085" max="14087" width="14.6640625" style="117" customWidth="1"/>
    <col min="14088" max="14092" width="9.109375" style="117" bestFit="1" customWidth="1"/>
    <col min="14093" max="14093" width="7.88671875" style="117" customWidth="1"/>
    <col min="14094" max="14094" width="14.6640625" style="117" customWidth="1"/>
    <col min="14095" max="14095" width="14.33203125" style="117" customWidth="1"/>
    <col min="14096" max="14098" width="14.6640625" style="117" customWidth="1"/>
    <col min="14099" max="14337" width="9.109375" style="117" bestFit="1" customWidth="1"/>
    <col min="14338" max="14338" width="7.88671875" style="117" customWidth="1"/>
    <col min="14339" max="14339" width="14.6640625" style="117" customWidth="1"/>
    <col min="14340" max="14340" width="14.33203125" style="117" customWidth="1"/>
    <col min="14341" max="14343" width="14.6640625" style="117" customWidth="1"/>
    <col min="14344" max="14348" width="9.109375" style="117" bestFit="1" customWidth="1"/>
    <col min="14349" max="14349" width="7.88671875" style="117" customWidth="1"/>
    <col min="14350" max="14350" width="14.6640625" style="117" customWidth="1"/>
    <col min="14351" max="14351" width="14.33203125" style="117" customWidth="1"/>
    <col min="14352" max="14354" width="14.6640625" style="117" customWidth="1"/>
    <col min="14355" max="14593" width="9.109375" style="117" bestFit="1" customWidth="1"/>
    <col min="14594" max="14594" width="7.88671875" style="117" customWidth="1"/>
    <col min="14595" max="14595" width="14.6640625" style="117" customWidth="1"/>
    <col min="14596" max="14596" width="14.33203125" style="117" customWidth="1"/>
    <col min="14597" max="14599" width="14.6640625" style="117" customWidth="1"/>
    <col min="14600" max="14604" width="9.109375" style="117" bestFit="1" customWidth="1"/>
    <col min="14605" max="14605" width="7.88671875" style="117" customWidth="1"/>
    <col min="14606" max="14606" width="14.6640625" style="117" customWidth="1"/>
    <col min="14607" max="14607" width="14.33203125" style="117" customWidth="1"/>
    <col min="14608" max="14610" width="14.6640625" style="117" customWidth="1"/>
    <col min="14611" max="14849" width="9.109375" style="117" bestFit="1" customWidth="1"/>
    <col min="14850" max="14850" width="7.88671875" style="117" customWidth="1"/>
    <col min="14851" max="14851" width="14.6640625" style="117" customWidth="1"/>
    <col min="14852" max="14852" width="14.33203125" style="117" customWidth="1"/>
    <col min="14853" max="14855" width="14.6640625" style="117" customWidth="1"/>
    <col min="14856" max="14860" width="9.109375" style="117" bestFit="1" customWidth="1"/>
    <col min="14861" max="14861" width="7.88671875" style="117" customWidth="1"/>
    <col min="14862" max="14862" width="14.6640625" style="117" customWidth="1"/>
    <col min="14863" max="14863" width="14.33203125" style="117" customWidth="1"/>
    <col min="14864" max="14866" width="14.6640625" style="117" customWidth="1"/>
    <col min="14867" max="15105" width="9.109375" style="117" bestFit="1" customWidth="1"/>
    <col min="15106" max="15106" width="7.88671875" style="117" customWidth="1"/>
    <col min="15107" max="15107" width="14.6640625" style="117" customWidth="1"/>
    <col min="15108" max="15108" width="14.33203125" style="117" customWidth="1"/>
    <col min="15109" max="15111" width="14.6640625" style="117" customWidth="1"/>
    <col min="15112" max="15116" width="9.109375" style="117" bestFit="1" customWidth="1"/>
    <col min="15117" max="15117" width="7.88671875" style="117" customWidth="1"/>
    <col min="15118" max="15118" width="14.6640625" style="117" customWidth="1"/>
    <col min="15119" max="15119" width="14.33203125" style="117" customWidth="1"/>
    <col min="15120" max="15122" width="14.6640625" style="117" customWidth="1"/>
    <col min="15123" max="15361" width="9.109375" style="117" bestFit="1" customWidth="1"/>
    <col min="15362" max="15362" width="7.88671875" style="117" customWidth="1"/>
    <col min="15363" max="15363" width="14.6640625" style="117" customWidth="1"/>
    <col min="15364" max="15364" width="14.33203125" style="117" customWidth="1"/>
    <col min="15365" max="15367" width="14.6640625" style="117" customWidth="1"/>
    <col min="15368" max="15372" width="9.109375" style="117" bestFit="1" customWidth="1"/>
    <col min="15373" max="15373" width="7.88671875" style="117" customWidth="1"/>
    <col min="15374" max="15374" width="14.6640625" style="117" customWidth="1"/>
    <col min="15375" max="15375" width="14.33203125" style="117" customWidth="1"/>
    <col min="15376" max="15378" width="14.6640625" style="117" customWidth="1"/>
    <col min="15379" max="15617" width="9.109375" style="117" bestFit="1" customWidth="1"/>
    <col min="15618" max="15618" width="7.88671875" style="117" customWidth="1"/>
    <col min="15619" max="15619" width="14.6640625" style="117" customWidth="1"/>
    <col min="15620" max="15620" width="14.33203125" style="117" customWidth="1"/>
    <col min="15621" max="15623" width="14.6640625" style="117" customWidth="1"/>
    <col min="15624" max="15628" width="9.109375" style="117" bestFit="1" customWidth="1"/>
    <col min="15629" max="15629" width="7.88671875" style="117" customWidth="1"/>
    <col min="15630" max="15630" width="14.6640625" style="117" customWidth="1"/>
    <col min="15631" max="15631" width="14.33203125" style="117" customWidth="1"/>
    <col min="15632" max="15634" width="14.6640625" style="117" customWidth="1"/>
    <col min="15635" max="15873" width="9.109375" style="117" bestFit="1" customWidth="1"/>
    <col min="15874" max="15874" width="7.88671875" style="117" customWidth="1"/>
    <col min="15875" max="15875" width="14.6640625" style="117" customWidth="1"/>
    <col min="15876" max="15876" width="14.33203125" style="117" customWidth="1"/>
    <col min="15877" max="15879" width="14.6640625" style="117" customWidth="1"/>
    <col min="15880" max="15884" width="9.109375" style="117" bestFit="1" customWidth="1"/>
    <col min="15885" max="15885" width="7.88671875" style="117" customWidth="1"/>
    <col min="15886" max="15886" width="14.6640625" style="117" customWidth="1"/>
    <col min="15887" max="15887" width="14.33203125" style="117" customWidth="1"/>
    <col min="15888" max="15890" width="14.6640625" style="117" customWidth="1"/>
    <col min="15891" max="16129" width="9.109375" style="117" bestFit="1" customWidth="1"/>
    <col min="16130" max="16130" width="7.88671875" style="117" customWidth="1"/>
    <col min="16131" max="16131" width="14.6640625" style="117" customWidth="1"/>
    <col min="16132" max="16132" width="14.33203125" style="117" customWidth="1"/>
    <col min="16133" max="16135" width="14.6640625" style="117" customWidth="1"/>
    <col min="16136" max="16140" width="9.109375" style="117" bestFit="1" customWidth="1"/>
    <col min="16141" max="16141" width="7.88671875" style="117" customWidth="1"/>
    <col min="16142" max="16142" width="14.6640625" style="117" customWidth="1"/>
    <col min="16143" max="16143" width="14.33203125" style="117" customWidth="1"/>
    <col min="16144" max="16146" width="14.6640625" style="117" customWidth="1"/>
    <col min="16147" max="16384" width="8.88671875" style="117"/>
  </cols>
  <sheetData>
    <row r="1" spans="1:20" x14ac:dyDescent="0.3">
      <c r="A1" s="118"/>
      <c r="B1" s="118"/>
      <c r="C1" s="118"/>
      <c r="D1" s="118"/>
      <c r="E1" s="118"/>
      <c r="F1" s="118"/>
      <c r="G1" s="161"/>
      <c r="L1" s="162"/>
      <c r="M1" s="162"/>
      <c r="N1" s="162"/>
      <c r="O1" s="162"/>
      <c r="P1" s="162"/>
      <c r="Q1" s="162"/>
      <c r="R1" s="163"/>
    </row>
    <row r="2" spans="1:20" x14ac:dyDescent="0.3">
      <c r="A2" s="118"/>
      <c r="B2" s="118"/>
      <c r="C2" s="118"/>
      <c r="D2" s="118"/>
      <c r="E2" s="118"/>
      <c r="F2" s="120"/>
      <c r="G2" s="164"/>
      <c r="L2" s="162"/>
      <c r="M2" s="162"/>
      <c r="N2" s="162"/>
      <c r="O2" s="162"/>
      <c r="P2" s="162"/>
      <c r="Q2" s="165"/>
      <c r="R2" s="166"/>
    </row>
    <row r="3" spans="1:20" x14ac:dyDescent="0.3">
      <c r="A3" s="118"/>
      <c r="B3" s="118"/>
      <c r="C3" s="118"/>
      <c r="D3" s="118"/>
      <c r="E3" s="118"/>
      <c r="F3" s="120"/>
      <c r="G3" s="164"/>
      <c r="L3" s="162"/>
      <c r="M3" s="162"/>
      <c r="N3" s="162"/>
      <c r="O3" s="162"/>
      <c r="P3" s="162"/>
      <c r="Q3" s="165"/>
      <c r="R3" s="166"/>
    </row>
    <row r="4" spans="1:20" ht="21" x14ac:dyDescent="0.4">
      <c r="A4" s="118"/>
      <c r="B4" s="124" t="s">
        <v>63</v>
      </c>
      <c r="C4" s="118"/>
      <c r="D4" s="118"/>
      <c r="E4" s="125"/>
      <c r="F4" s="126"/>
      <c r="G4" s="167"/>
      <c r="K4" s="130"/>
      <c r="L4" s="162"/>
      <c r="M4" s="168" t="s">
        <v>82</v>
      </c>
      <c r="N4" s="162"/>
      <c r="O4" s="162"/>
      <c r="P4" s="165"/>
      <c r="Q4" s="169"/>
      <c r="R4" s="170"/>
    </row>
    <row r="5" spans="1:20" x14ac:dyDescent="0.3">
      <c r="A5" s="118"/>
      <c r="B5" s="118"/>
      <c r="C5" s="118"/>
      <c r="D5" s="118"/>
      <c r="E5" s="118"/>
      <c r="F5" s="126"/>
      <c r="G5" s="167"/>
      <c r="K5" s="132"/>
      <c r="L5" s="162"/>
      <c r="M5" s="162"/>
      <c r="N5" s="162"/>
      <c r="O5" s="162"/>
      <c r="P5" s="162"/>
      <c r="Q5" s="169"/>
      <c r="R5" s="170"/>
    </row>
    <row r="6" spans="1:20" x14ac:dyDescent="0.3">
      <c r="A6" s="118"/>
      <c r="B6" s="133" t="s">
        <v>65</v>
      </c>
      <c r="C6" s="134"/>
      <c r="D6" s="135"/>
      <c r="E6" s="136">
        <v>46174</v>
      </c>
      <c r="F6" s="137"/>
      <c r="G6" s="167"/>
      <c r="K6" s="78"/>
      <c r="L6" s="162"/>
      <c r="M6" s="171" t="s">
        <v>65</v>
      </c>
      <c r="N6" s="172"/>
      <c r="O6" s="82"/>
      <c r="P6" s="173">
        <f>E6</f>
        <v>46174</v>
      </c>
      <c r="Q6" s="174"/>
      <c r="R6" s="170"/>
    </row>
    <row r="7" spans="1:20" x14ac:dyDescent="0.3">
      <c r="A7" s="118"/>
      <c r="B7" s="139" t="s">
        <v>66</v>
      </c>
      <c r="C7" s="140"/>
      <c r="E7" s="141">
        <v>44</v>
      </c>
      <c r="F7" s="142" t="s">
        <v>67</v>
      </c>
      <c r="K7" s="143"/>
      <c r="L7" s="162"/>
      <c r="M7" s="175" t="s">
        <v>66</v>
      </c>
      <c r="N7" s="165"/>
      <c r="P7" s="176">
        <f>E7</f>
        <v>44</v>
      </c>
      <c r="Q7" s="177" t="s">
        <v>67</v>
      </c>
    </row>
    <row r="8" spans="1:20" x14ac:dyDescent="0.3">
      <c r="A8" s="118"/>
      <c r="B8" s="139" t="s">
        <v>72</v>
      </c>
      <c r="C8" s="140"/>
      <c r="D8" s="144">
        <f>E6-1</f>
        <v>46173</v>
      </c>
      <c r="E8" s="148">
        <v>8673.4506783670768</v>
      </c>
      <c r="F8" s="142" t="s">
        <v>69</v>
      </c>
      <c r="H8" s="178"/>
      <c r="K8" s="143"/>
      <c r="L8" s="162"/>
      <c r="M8" s="175" t="s">
        <v>72</v>
      </c>
      <c r="N8" s="165"/>
      <c r="O8" s="81">
        <f>P6-1</f>
        <v>46173</v>
      </c>
      <c r="P8" s="179">
        <v>8481.2938011546539</v>
      </c>
      <c r="Q8" s="177" t="s">
        <v>69</v>
      </c>
    </row>
    <row r="9" spans="1:20" x14ac:dyDescent="0.3">
      <c r="A9" s="118"/>
      <c r="B9" s="139" t="s">
        <v>73</v>
      </c>
      <c r="C9" s="140"/>
      <c r="D9" s="144">
        <f>EOMONTH(D8,E7)</f>
        <v>47514</v>
      </c>
      <c r="E9" s="148">
        <v>0</v>
      </c>
      <c r="F9" s="142" t="s">
        <v>69</v>
      </c>
      <c r="G9" s="180"/>
      <c r="H9" s="178"/>
      <c r="K9" s="143"/>
      <c r="L9" s="162"/>
      <c r="M9" s="175" t="s">
        <v>73</v>
      </c>
      <c r="N9" s="165"/>
      <c r="O9" s="81">
        <f>EDATE(O8,P7)</f>
        <v>47514</v>
      </c>
      <c r="P9" s="179">
        <v>0</v>
      </c>
      <c r="Q9" s="177" t="s">
        <v>69</v>
      </c>
      <c r="R9" s="181"/>
    </row>
    <row r="10" spans="1:20" x14ac:dyDescent="0.3">
      <c r="A10" s="118"/>
      <c r="B10" s="151" t="s">
        <v>74</v>
      </c>
      <c r="C10" s="152"/>
      <c r="D10" s="153"/>
      <c r="E10" s="154">
        <v>3.5000000000000003E-2</v>
      </c>
      <c r="F10" s="155"/>
      <c r="G10" s="182"/>
      <c r="K10" s="143"/>
      <c r="L10" s="162"/>
      <c r="M10" s="183" t="s">
        <v>74</v>
      </c>
      <c r="N10" s="184"/>
      <c r="O10" s="80"/>
      <c r="P10" s="185">
        <v>3.5000000000000003E-2</v>
      </c>
      <c r="Q10" s="186"/>
      <c r="R10" s="170"/>
    </row>
    <row r="11" spans="1:20" x14ac:dyDescent="0.3">
      <c r="A11" s="118"/>
      <c r="B11" s="141"/>
      <c r="C11" s="140"/>
      <c r="E11" s="157"/>
      <c r="F11" s="141"/>
      <c r="G11" s="182"/>
      <c r="K11" s="143"/>
      <c r="L11" s="162"/>
      <c r="M11" s="176"/>
      <c r="N11" s="165"/>
      <c r="P11" s="187"/>
      <c r="Q11" s="176"/>
      <c r="R11" s="170"/>
    </row>
    <row r="12" spans="1:20" x14ac:dyDescent="0.3">
      <c r="K12" s="143"/>
    </row>
    <row r="13" spans="1:20" ht="15" thickBot="1" x14ac:dyDescent="0.35">
      <c r="A13" s="158" t="s">
        <v>75</v>
      </c>
      <c r="B13" s="158" t="s">
        <v>76</v>
      </c>
      <c r="C13" s="158" t="s">
        <v>77</v>
      </c>
      <c r="D13" s="158" t="s">
        <v>78</v>
      </c>
      <c r="E13" s="158" t="s">
        <v>79</v>
      </c>
      <c r="F13" s="158" t="s">
        <v>80</v>
      </c>
      <c r="G13" s="188" t="s">
        <v>81</v>
      </c>
      <c r="K13" s="143"/>
      <c r="L13" s="189" t="s">
        <v>75</v>
      </c>
      <c r="M13" s="189" t="s">
        <v>76</v>
      </c>
      <c r="N13" s="189" t="s">
        <v>77</v>
      </c>
      <c r="O13" s="189" t="s">
        <v>78</v>
      </c>
      <c r="P13" s="189" t="s">
        <v>79</v>
      </c>
      <c r="Q13" s="189" t="s">
        <v>80</v>
      </c>
      <c r="R13" s="190" t="s">
        <v>81</v>
      </c>
    </row>
    <row r="14" spans="1:20" x14ac:dyDescent="0.3">
      <c r="A14" s="159">
        <f>E6</f>
        <v>46174</v>
      </c>
      <c r="B14" s="140">
        <v>1</v>
      </c>
      <c r="C14" s="126">
        <f>E8</f>
        <v>8673.4506783670768</v>
      </c>
      <c r="D14" s="160">
        <f t="shared" ref="D14:D57" si="0">ROUND(C14*$E$10/12,2)</f>
        <v>25.3</v>
      </c>
      <c r="E14" s="160">
        <f t="shared" ref="E14:E57" si="1">PPMT($E$10/12,B14,$E$7,-$E$8,$E$9,0)</f>
        <v>185.0325053100224</v>
      </c>
      <c r="F14" s="160">
        <f>ROUND(PMT($E$10/12,E7,-E8,E9),2)</f>
        <v>210.33</v>
      </c>
      <c r="G14" s="126">
        <f t="shared" ref="G14:G57" si="2">C14-E14</f>
        <v>8488.4181730570544</v>
      </c>
      <c r="K14" s="143"/>
      <c r="L14" s="191">
        <f>P6</f>
        <v>46174</v>
      </c>
      <c r="M14" s="165">
        <v>1</v>
      </c>
      <c r="N14" s="169">
        <f>P8</f>
        <v>8481.2938011546539</v>
      </c>
      <c r="O14" s="192">
        <f t="shared" ref="O14:O57" si="3">ROUND(N14*$P$10/12,2)</f>
        <v>24.74</v>
      </c>
      <c r="P14" s="192">
        <f t="shared" ref="P14:P57" si="4">PPMT($P$10/12,M14,$P$7,-$P$8,$P$9,0)</f>
        <v>180.93318316919957</v>
      </c>
      <c r="Q14" s="192">
        <f>ROUND(PMT($P$10/12,P7,-P8,P9),2)</f>
        <v>205.67</v>
      </c>
      <c r="R14" s="169">
        <f t="shared" ref="R14:R57" si="5">N14-P14</f>
        <v>8300.3606179854542</v>
      </c>
      <c r="S14" s="130"/>
      <c r="T14" s="102"/>
    </row>
    <row r="15" spans="1:20" x14ac:dyDescent="0.3">
      <c r="A15" s="159">
        <f t="shared" ref="A15:A57" si="6">EDATE(A14,1)</f>
        <v>46204</v>
      </c>
      <c r="B15" s="140">
        <v>2</v>
      </c>
      <c r="C15" s="126">
        <f t="shared" ref="C15:C57" si="7">G14</f>
        <v>8488.4181730570544</v>
      </c>
      <c r="D15" s="160">
        <f t="shared" si="0"/>
        <v>24.76</v>
      </c>
      <c r="E15" s="160">
        <f t="shared" si="1"/>
        <v>185.57218345050995</v>
      </c>
      <c r="F15" s="160">
        <f t="shared" ref="F15:F57" si="8">F14</f>
        <v>210.33</v>
      </c>
      <c r="G15" s="126">
        <f t="shared" si="2"/>
        <v>8302.8459896065451</v>
      </c>
      <c r="K15" s="143"/>
      <c r="L15" s="191">
        <f t="shared" ref="L15:L57" si="9">EDATE(L14,1)</f>
        <v>46204</v>
      </c>
      <c r="M15" s="165">
        <v>2</v>
      </c>
      <c r="N15" s="169">
        <f t="shared" ref="N15:N57" si="10">R14</f>
        <v>8300.3606179854542</v>
      </c>
      <c r="O15" s="192">
        <f t="shared" si="3"/>
        <v>24.21</v>
      </c>
      <c r="P15" s="192">
        <f t="shared" si="4"/>
        <v>181.46090495344308</v>
      </c>
      <c r="Q15" s="192">
        <f t="shared" ref="Q15:Q57" si="11">Q14</f>
        <v>205.67</v>
      </c>
      <c r="R15" s="169">
        <f t="shared" si="5"/>
        <v>8118.8997130320113</v>
      </c>
    </row>
    <row r="16" spans="1:20" x14ac:dyDescent="0.3">
      <c r="A16" s="159">
        <f t="shared" si="6"/>
        <v>46235</v>
      </c>
      <c r="B16" s="140">
        <v>3</v>
      </c>
      <c r="C16" s="126">
        <f t="shared" si="7"/>
        <v>8302.8459896065451</v>
      </c>
      <c r="D16" s="160">
        <f t="shared" si="0"/>
        <v>24.22</v>
      </c>
      <c r="E16" s="160">
        <f t="shared" si="1"/>
        <v>186.11343565224064</v>
      </c>
      <c r="F16" s="160">
        <f t="shared" si="8"/>
        <v>210.33</v>
      </c>
      <c r="G16" s="126">
        <f t="shared" si="2"/>
        <v>8116.7325539543044</v>
      </c>
      <c r="K16" s="143"/>
      <c r="L16" s="191">
        <f t="shared" si="9"/>
        <v>46235</v>
      </c>
      <c r="M16" s="165">
        <v>3</v>
      </c>
      <c r="N16" s="169">
        <f t="shared" si="10"/>
        <v>8118.8997130320113</v>
      </c>
      <c r="O16" s="192">
        <f t="shared" si="3"/>
        <v>23.68</v>
      </c>
      <c r="P16" s="192">
        <f t="shared" si="4"/>
        <v>181.99016592622397</v>
      </c>
      <c r="Q16" s="192">
        <f t="shared" si="11"/>
        <v>205.67</v>
      </c>
      <c r="R16" s="169">
        <f t="shared" si="5"/>
        <v>7936.9095471057872</v>
      </c>
    </row>
    <row r="17" spans="1:18" x14ac:dyDescent="0.3">
      <c r="A17" s="159">
        <f t="shared" si="6"/>
        <v>46266</v>
      </c>
      <c r="B17" s="140">
        <v>4</v>
      </c>
      <c r="C17" s="126">
        <f t="shared" si="7"/>
        <v>8116.7325539543044</v>
      </c>
      <c r="D17" s="160">
        <f t="shared" si="0"/>
        <v>23.67</v>
      </c>
      <c r="E17" s="160">
        <f t="shared" si="1"/>
        <v>186.65626650622633</v>
      </c>
      <c r="F17" s="160">
        <f t="shared" si="8"/>
        <v>210.33</v>
      </c>
      <c r="G17" s="126">
        <f t="shared" si="2"/>
        <v>7930.0762874480779</v>
      </c>
      <c r="H17" s="130"/>
      <c r="K17" s="143"/>
      <c r="L17" s="191">
        <f t="shared" si="9"/>
        <v>46266</v>
      </c>
      <c r="M17" s="165">
        <v>4</v>
      </c>
      <c r="N17" s="169">
        <f t="shared" si="10"/>
        <v>7936.9095471057872</v>
      </c>
      <c r="O17" s="192">
        <f t="shared" si="3"/>
        <v>23.15</v>
      </c>
      <c r="P17" s="192">
        <f t="shared" si="4"/>
        <v>182.52097057684213</v>
      </c>
      <c r="Q17" s="192">
        <f t="shared" si="11"/>
        <v>205.67</v>
      </c>
      <c r="R17" s="169">
        <f t="shared" si="5"/>
        <v>7754.3885765289451</v>
      </c>
    </row>
    <row r="18" spans="1:18" x14ac:dyDescent="0.3">
      <c r="A18" s="159">
        <f t="shared" si="6"/>
        <v>46296</v>
      </c>
      <c r="B18" s="140">
        <v>5</v>
      </c>
      <c r="C18" s="126">
        <f t="shared" si="7"/>
        <v>7930.0762874480779</v>
      </c>
      <c r="D18" s="160">
        <f t="shared" si="0"/>
        <v>23.13</v>
      </c>
      <c r="E18" s="160">
        <f t="shared" si="1"/>
        <v>187.20068061686951</v>
      </c>
      <c r="F18" s="160">
        <f t="shared" si="8"/>
        <v>210.33</v>
      </c>
      <c r="G18" s="126">
        <f t="shared" si="2"/>
        <v>7742.8756068312086</v>
      </c>
      <c r="K18" s="143"/>
      <c r="L18" s="191">
        <f t="shared" si="9"/>
        <v>46296</v>
      </c>
      <c r="M18" s="165">
        <v>5</v>
      </c>
      <c r="N18" s="169">
        <f t="shared" si="10"/>
        <v>7754.3885765289451</v>
      </c>
      <c r="O18" s="192">
        <f t="shared" si="3"/>
        <v>22.62</v>
      </c>
      <c r="P18" s="192">
        <f t="shared" si="4"/>
        <v>183.05332340769124</v>
      </c>
      <c r="Q18" s="192">
        <f t="shared" si="11"/>
        <v>205.67</v>
      </c>
      <c r="R18" s="169">
        <f t="shared" si="5"/>
        <v>7571.335253121254</v>
      </c>
    </row>
    <row r="19" spans="1:18" x14ac:dyDescent="0.3">
      <c r="A19" s="159">
        <f t="shared" si="6"/>
        <v>46327</v>
      </c>
      <c r="B19" s="140">
        <v>6</v>
      </c>
      <c r="C19" s="126">
        <f t="shared" si="7"/>
        <v>7742.8756068312086</v>
      </c>
      <c r="D19" s="160">
        <f t="shared" si="0"/>
        <v>22.58</v>
      </c>
      <c r="E19" s="160">
        <f t="shared" si="1"/>
        <v>187.74668260200201</v>
      </c>
      <c r="F19" s="160">
        <f t="shared" si="8"/>
        <v>210.33</v>
      </c>
      <c r="G19" s="126">
        <f t="shared" si="2"/>
        <v>7555.1289242292069</v>
      </c>
      <c r="K19" s="143"/>
      <c r="L19" s="191">
        <f t="shared" si="9"/>
        <v>46327</v>
      </c>
      <c r="M19" s="165">
        <v>6</v>
      </c>
      <c r="N19" s="169">
        <f t="shared" si="10"/>
        <v>7571.335253121254</v>
      </c>
      <c r="O19" s="192">
        <f t="shared" si="3"/>
        <v>22.08</v>
      </c>
      <c r="P19" s="192">
        <f t="shared" si="4"/>
        <v>183.587228934297</v>
      </c>
      <c r="Q19" s="192">
        <f t="shared" si="11"/>
        <v>205.67</v>
      </c>
      <c r="R19" s="169">
        <f t="shared" si="5"/>
        <v>7387.7480241869571</v>
      </c>
    </row>
    <row r="20" spans="1:18" x14ac:dyDescent="0.3">
      <c r="A20" s="159">
        <f t="shared" si="6"/>
        <v>46357</v>
      </c>
      <c r="B20" s="140">
        <v>7</v>
      </c>
      <c r="C20" s="126">
        <f t="shared" si="7"/>
        <v>7555.1289242292069</v>
      </c>
      <c r="D20" s="160">
        <f t="shared" si="0"/>
        <v>22.04</v>
      </c>
      <c r="E20" s="160">
        <f t="shared" si="1"/>
        <v>188.29427709292452</v>
      </c>
      <c r="F20" s="160">
        <f t="shared" si="8"/>
        <v>210.33</v>
      </c>
      <c r="G20" s="126">
        <f t="shared" si="2"/>
        <v>7366.834647136282</v>
      </c>
      <c r="K20" s="143"/>
      <c r="L20" s="191">
        <f t="shared" si="9"/>
        <v>46357</v>
      </c>
      <c r="M20" s="165">
        <v>7</v>
      </c>
      <c r="N20" s="169">
        <f t="shared" si="10"/>
        <v>7387.7480241869571</v>
      </c>
      <c r="O20" s="192">
        <f t="shared" si="3"/>
        <v>21.55</v>
      </c>
      <c r="P20" s="192">
        <f t="shared" si="4"/>
        <v>184.12269168535536</v>
      </c>
      <c r="Q20" s="192">
        <f t="shared" si="11"/>
        <v>205.67</v>
      </c>
      <c r="R20" s="169">
        <f t="shared" si="5"/>
        <v>7203.6253325016014</v>
      </c>
    </row>
    <row r="21" spans="1:18" x14ac:dyDescent="0.3">
      <c r="A21" s="159">
        <f t="shared" si="6"/>
        <v>46388</v>
      </c>
      <c r="B21" s="140">
        <v>8</v>
      </c>
      <c r="C21" s="126">
        <f t="shared" si="7"/>
        <v>7366.834647136282</v>
      </c>
      <c r="D21" s="160">
        <f t="shared" si="0"/>
        <v>21.49</v>
      </c>
      <c r="E21" s="160">
        <f t="shared" si="1"/>
        <v>188.84346873444557</v>
      </c>
      <c r="F21" s="160">
        <f t="shared" si="8"/>
        <v>210.33</v>
      </c>
      <c r="G21" s="126">
        <f t="shared" si="2"/>
        <v>7177.9911784018368</v>
      </c>
      <c r="K21" s="143"/>
      <c r="L21" s="191">
        <f t="shared" si="9"/>
        <v>46388</v>
      </c>
      <c r="M21" s="165">
        <v>8</v>
      </c>
      <c r="N21" s="169">
        <f t="shared" si="10"/>
        <v>7203.6253325016014</v>
      </c>
      <c r="O21" s="192">
        <f t="shared" si="3"/>
        <v>21.01</v>
      </c>
      <c r="P21" s="192">
        <f t="shared" si="4"/>
        <v>184.65971620277099</v>
      </c>
      <c r="Q21" s="192">
        <f t="shared" si="11"/>
        <v>205.67</v>
      </c>
      <c r="R21" s="169">
        <f t="shared" si="5"/>
        <v>7018.9656162988304</v>
      </c>
    </row>
    <row r="22" spans="1:18" x14ac:dyDescent="0.3">
      <c r="A22" s="159">
        <f t="shared" si="6"/>
        <v>46419</v>
      </c>
      <c r="B22" s="140">
        <v>9</v>
      </c>
      <c r="C22" s="126">
        <f t="shared" si="7"/>
        <v>7177.9911784018368</v>
      </c>
      <c r="D22" s="160">
        <f t="shared" si="0"/>
        <v>20.94</v>
      </c>
      <c r="E22" s="160">
        <f t="shared" si="1"/>
        <v>189.39426218492102</v>
      </c>
      <c r="F22" s="160">
        <f t="shared" si="8"/>
        <v>210.33</v>
      </c>
      <c r="G22" s="126">
        <f t="shared" si="2"/>
        <v>6988.5969162169158</v>
      </c>
      <c r="K22" s="143"/>
      <c r="L22" s="191">
        <f t="shared" si="9"/>
        <v>46419</v>
      </c>
      <c r="M22" s="165">
        <v>9</v>
      </c>
      <c r="N22" s="169">
        <f t="shared" si="10"/>
        <v>7018.9656162988304</v>
      </c>
      <c r="O22" s="192">
        <f t="shared" si="3"/>
        <v>20.47</v>
      </c>
      <c r="P22" s="192">
        <f t="shared" si="4"/>
        <v>185.19830704169576</v>
      </c>
      <c r="Q22" s="192">
        <f t="shared" si="11"/>
        <v>205.67</v>
      </c>
      <c r="R22" s="169">
        <f t="shared" si="5"/>
        <v>6833.7673092571349</v>
      </c>
    </row>
    <row r="23" spans="1:18" x14ac:dyDescent="0.3">
      <c r="A23" s="159">
        <f t="shared" si="6"/>
        <v>46447</v>
      </c>
      <c r="B23" s="140">
        <v>10</v>
      </c>
      <c r="C23" s="126">
        <f t="shared" si="7"/>
        <v>6988.5969162169158</v>
      </c>
      <c r="D23" s="160">
        <f t="shared" si="0"/>
        <v>20.38</v>
      </c>
      <c r="E23" s="160">
        <f t="shared" si="1"/>
        <v>189.94666211629371</v>
      </c>
      <c r="F23" s="160">
        <f t="shared" si="8"/>
        <v>210.33</v>
      </c>
      <c r="G23" s="126">
        <f t="shared" si="2"/>
        <v>6798.6502541006221</v>
      </c>
      <c r="K23" s="143"/>
      <c r="L23" s="191">
        <f t="shared" si="9"/>
        <v>46447</v>
      </c>
      <c r="M23" s="165">
        <v>10</v>
      </c>
      <c r="N23" s="169">
        <f t="shared" si="10"/>
        <v>6833.7673092571349</v>
      </c>
      <c r="O23" s="192">
        <f t="shared" si="3"/>
        <v>19.93</v>
      </c>
      <c r="P23" s="192">
        <f t="shared" si="4"/>
        <v>185.73846877056735</v>
      </c>
      <c r="Q23" s="192">
        <f t="shared" si="11"/>
        <v>205.67</v>
      </c>
      <c r="R23" s="169">
        <f t="shared" si="5"/>
        <v>6648.0288404865678</v>
      </c>
    </row>
    <row r="24" spans="1:18" x14ac:dyDescent="0.3">
      <c r="A24" s="159">
        <f t="shared" si="6"/>
        <v>46478</v>
      </c>
      <c r="B24" s="140">
        <v>11</v>
      </c>
      <c r="C24" s="126">
        <f t="shared" si="7"/>
        <v>6798.6502541006221</v>
      </c>
      <c r="D24" s="160">
        <f t="shared" si="0"/>
        <v>19.829999999999998</v>
      </c>
      <c r="E24" s="160">
        <f t="shared" si="1"/>
        <v>190.50067321413292</v>
      </c>
      <c r="F24" s="160">
        <f t="shared" si="8"/>
        <v>210.33</v>
      </c>
      <c r="G24" s="126">
        <f t="shared" si="2"/>
        <v>6608.1495808864893</v>
      </c>
      <c r="L24" s="191">
        <f t="shared" si="9"/>
        <v>46478</v>
      </c>
      <c r="M24" s="165">
        <v>11</v>
      </c>
      <c r="N24" s="169">
        <f t="shared" si="10"/>
        <v>6648.0288404865678</v>
      </c>
      <c r="O24" s="192">
        <f t="shared" si="3"/>
        <v>19.39</v>
      </c>
      <c r="P24" s="192">
        <f t="shared" si="4"/>
        <v>186.28020597114818</v>
      </c>
      <c r="Q24" s="192">
        <f t="shared" si="11"/>
        <v>205.67</v>
      </c>
      <c r="R24" s="169">
        <f t="shared" si="5"/>
        <v>6461.7486345154193</v>
      </c>
    </row>
    <row r="25" spans="1:18" x14ac:dyDescent="0.3">
      <c r="A25" s="159">
        <f t="shared" si="6"/>
        <v>46508</v>
      </c>
      <c r="B25" s="140">
        <v>12</v>
      </c>
      <c r="C25" s="126">
        <f t="shared" si="7"/>
        <v>6608.1495808864893</v>
      </c>
      <c r="D25" s="160">
        <f t="shared" si="0"/>
        <v>19.27</v>
      </c>
      <c r="E25" s="160">
        <f t="shared" si="1"/>
        <v>191.05630017767413</v>
      </c>
      <c r="F25" s="160">
        <f t="shared" si="8"/>
        <v>210.33</v>
      </c>
      <c r="G25" s="126">
        <f t="shared" si="2"/>
        <v>6417.0932807088147</v>
      </c>
      <c r="L25" s="191">
        <f t="shared" si="9"/>
        <v>46508</v>
      </c>
      <c r="M25" s="165">
        <v>12</v>
      </c>
      <c r="N25" s="169">
        <f t="shared" si="10"/>
        <v>6461.7486345154193</v>
      </c>
      <c r="O25" s="192">
        <f t="shared" si="3"/>
        <v>18.850000000000001</v>
      </c>
      <c r="P25" s="192">
        <f t="shared" si="4"/>
        <v>186.82352323856401</v>
      </c>
      <c r="Q25" s="192">
        <f t="shared" si="11"/>
        <v>205.67</v>
      </c>
      <c r="R25" s="169">
        <f t="shared" si="5"/>
        <v>6274.9251112768552</v>
      </c>
    </row>
    <row r="26" spans="1:18" x14ac:dyDescent="0.3">
      <c r="A26" s="159">
        <f t="shared" si="6"/>
        <v>46539</v>
      </c>
      <c r="B26" s="140">
        <v>13</v>
      </c>
      <c r="C26" s="126">
        <f t="shared" si="7"/>
        <v>6417.0932807088147</v>
      </c>
      <c r="D26" s="160">
        <f t="shared" si="0"/>
        <v>18.72</v>
      </c>
      <c r="E26" s="160">
        <f t="shared" si="1"/>
        <v>191.61354771985901</v>
      </c>
      <c r="F26" s="160">
        <f t="shared" si="8"/>
        <v>210.33</v>
      </c>
      <c r="G26" s="126">
        <f t="shared" si="2"/>
        <v>6225.4797329889561</v>
      </c>
      <c r="L26" s="191">
        <f t="shared" si="9"/>
        <v>46539</v>
      </c>
      <c r="M26" s="165">
        <v>13</v>
      </c>
      <c r="N26" s="169">
        <f t="shared" si="10"/>
        <v>6274.9251112768552</v>
      </c>
      <c r="O26" s="192">
        <f t="shared" si="3"/>
        <v>18.3</v>
      </c>
      <c r="P26" s="192">
        <f t="shared" si="4"/>
        <v>187.36842518134316</v>
      </c>
      <c r="Q26" s="192">
        <f t="shared" si="11"/>
        <v>205.67</v>
      </c>
      <c r="R26" s="169">
        <f t="shared" si="5"/>
        <v>6087.5566860955123</v>
      </c>
    </row>
    <row r="27" spans="1:18" x14ac:dyDescent="0.3">
      <c r="A27" s="159">
        <f t="shared" si="6"/>
        <v>46569</v>
      </c>
      <c r="B27" s="140">
        <v>14</v>
      </c>
      <c r="C27" s="126">
        <f t="shared" si="7"/>
        <v>6225.4797329889561</v>
      </c>
      <c r="D27" s="160">
        <f t="shared" si="0"/>
        <v>18.16</v>
      </c>
      <c r="E27" s="160">
        <f t="shared" si="1"/>
        <v>192.17242056737527</v>
      </c>
      <c r="F27" s="160">
        <f t="shared" si="8"/>
        <v>210.33</v>
      </c>
      <c r="G27" s="126">
        <f t="shared" si="2"/>
        <v>6033.3073124215807</v>
      </c>
      <c r="L27" s="191">
        <f t="shared" si="9"/>
        <v>46569</v>
      </c>
      <c r="M27" s="165">
        <v>14</v>
      </c>
      <c r="N27" s="169">
        <f t="shared" si="10"/>
        <v>6087.5566860955123</v>
      </c>
      <c r="O27" s="192">
        <f t="shared" si="3"/>
        <v>17.760000000000002</v>
      </c>
      <c r="P27" s="192">
        <f t="shared" si="4"/>
        <v>187.91491642145539</v>
      </c>
      <c r="Q27" s="192">
        <f t="shared" si="11"/>
        <v>205.67</v>
      </c>
      <c r="R27" s="169">
        <f t="shared" si="5"/>
        <v>5899.6417696740573</v>
      </c>
    </row>
    <row r="28" spans="1:18" x14ac:dyDescent="0.3">
      <c r="A28" s="159">
        <f t="shared" si="6"/>
        <v>46600</v>
      </c>
      <c r="B28" s="140">
        <v>15</v>
      </c>
      <c r="C28" s="126">
        <f t="shared" si="7"/>
        <v>6033.3073124215807</v>
      </c>
      <c r="D28" s="160">
        <f t="shared" si="0"/>
        <v>17.600000000000001</v>
      </c>
      <c r="E28" s="160">
        <f t="shared" si="1"/>
        <v>192.73292346069675</v>
      </c>
      <c r="F28" s="160">
        <f t="shared" si="8"/>
        <v>210.33</v>
      </c>
      <c r="G28" s="126">
        <f t="shared" si="2"/>
        <v>5840.5743889608839</v>
      </c>
      <c r="L28" s="191">
        <f t="shared" si="9"/>
        <v>46600</v>
      </c>
      <c r="M28" s="165">
        <v>15</v>
      </c>
      <c r="N28" s="169">
        <f t="shared" si="10"/>
        <v>5899.6417696740573</v>
      </c>
      <c r="O28" s="192">
        <f t="shared" si="3"/>
        <v>17.21</v>
      </c>
      <c r="P28" s="192">
        <f t="shared" si="4"/>
        <v>188.46300159435131</v>
      </c>
      <c r="Q28" s="192">
        <f t="shared" si="11"/>
        <v>205.67</v>
      </c>
      <c r="R28" s="169">
        <f t="shared" si="5"/>
        <v>5711.1787680797061</v>
      </c>
    </row>
    <row r="29" spans="1:18" x14ac:dyDescent="0.3">
      <c r="A29" s="159">
        <f t="shared" si="6"/>
        <v>46631</v>
      </c>
      <c r="B29" s="140">
        <v>16</v>
      </c>
      <c r="C29" s="126">
        <f t="shared" si="7"/>
        <v>5840.5743889608839</v>
      </c>
      <c r="D29" s="160">
        <f t="shared" si="0"/>
        <v>17.04</v>
      </c>
      <c r="E29" s="160">
        <f t="shared" si="1"/>
        <v>193.2950611541238</v>
      </c>
      <c r="F29" s="160">
        <f t="shared" si="8"/>
        <v>210.33</v>
      </c>
      <c r="G29" s="126">
        <f t="shared" si="2"/>
        <v>5647.2793278067602</v>
      </c>
      <c r="L29" s="191">
        <f t="shared" si="9"/>
        <v>46631</v>
      </c>
      <c r="M29" s="165">
        <v>16</v>
      </c>
      <c r="N29" s="169">
        <f t="shared" si="10"/>
        <v>5711.1787680797061</v>
      </c>
      <c r="O29" s="192">
        <f t="shared" si="3"/>
        <v>16.66</v>
      </c>
      <c r="P29" s="192">
        <f t="shared" si="4"/>
        <v>189.01268534900152</v>
      </c>
      <c r="Q29" s="192">
        <f t="shared" si="11"/>
        <v>205.67</v>
      </c>
      <c r="R29" s="169">
        <f t="shared" si="5"/>
        <v>5522.1660827307041</v>
      </c>
    </row>
    <row r="30" spans="1:18" x14ac:dyDescent="0.3">
      <c r="A30" s="159">
        <f t="shared" si="6"/>
        <v>46661</v>
      </c>
      <c r="B30" s="140">
        <v>17</v>
      </c>
      <c r="C30" s="126">
        <f t="shared" si="7"/>
        <v>5647.2793278067602</v>
      </c>
      <c r="D30" s="160">
        <f t="shared" si="0"/>
        <v>16.47</v>
      </c>
      <c r="E30" s="160">
        <f t="shared" si="1"/>
        <v>193.85883841582333</v>
      </c>
      <c r="F30" s="160">
        <f t="shared" si="8"/>
        <v>210.33</v>
      </c>
      <c r="G30" s="126">
        <f t="shared" si="2"/>
        <v>5453.4204893909373</v>
      </c>
      <c r="L30" s="191">
        <f t="shared" si="9"/>
        <v>46661</v>
      </c>
      <c r="M30" s="165">
        <v>17</v>
      </c>
      <c r="N30" s="169">
        <f t="shared" si="10"/>
        <v>5522.1660827307041</v>
      </c>
      <c r="O30" s="192">
        <f t="shared" si="3"/>
        <v>16.11</v>
      </c>
      <c r="P30" s="192">
        <f t="shared" si="4"/>
        <v>189.5639723479361</v>
      </c>
      <c r="Q30" s="192">
        <f t="shared" si="11"/>
        <v>205.67</v>
      </c>
      <c r="R30" s="169">
        <f t="shared" si="5"/>
        <v>5332.6021103827679</v>
      </c>
    </row>
    <row r="31" spans="1:18" x14ac:dyDescent="0.3">
      <c r="A31" s="159">
        <f t="shared" si="6"/>
        <v>46692</v>
      </c>
      <c r="B31" s="140">
        <v>18</v>
      </c>
      <c r="C31" s="126">
        <f t="shared" si="7"/>
        <v>5453.4204893909373</v>
      </c>
      <c r="D31" s="160">
        <f t="shared" si="0"/>
        <v>15.91</v>
      </c>
      <c r="E31" s="160">
        <f t="shared" si="1"/>
        <v>194.42426002786948</v>
      </c>
      <c r="F31" s="160">
        <f t="shared" si="8"/>
        <v>210.33</v>
      </c>
      <c r="G31" s="126">
        <f t="shared" si="2"/>
        <v>5258.9962293630679</v>
      </c>
      <c r="L31" s="191">
        <f t="shared" si="9"/>
        <v>46692</v>
      </c>
      <c r="M31" s="165">
        <v>18</v>
      </c>
      <c r="N31" s="169">
        <f t="shared" si="10"/>
        <v>5332.6021103827679</v>
      </c>
      <c r="O31" s="192">
        <f t="shared" si="3"/>
        <v>15.55</v>
      </c>
      <c r="P31" s="192">
        <f t="shared" si="4"/>
        <v>190.11686726728425</v>
      </c>
      <c r="Q31" s="192">
        <f t="shared" si="11"/>
        <v>205.67</v>
      </c>
      <c r="R31" s="169">
        <f t="shared" si="5"/>
        <v>5142.4852431154841</v>
      </c>
    </row>
    <row r="32" spans="1:18" x14ac:dyDescent="0.3">
      <c r="A32" s="159">
        <f t="shared" si="6"/>
        <v>46722</v>
      </c>
      <c r="B32" s="140">
        <v>19</v>
      </c>
      <c r="C32" s="126">
        <f t="shared" si="7"/>
        <v>5258.9962293630679</v>
      </c>
      <c r="D32" s="160">
        <f t="shared" si="0"/>
        <v>15.34</v>
      </c>
      <c r="E32" s="160">
        <f t="shared" si="1"/>
        <v>194.9913307862841</v>
      </c>
      <c r="F32" s="160">
        <f t="shared" si="8"/>
        <v>210.33</v>
      </c>
      <c r="G32" s="126">
        <f t="shared" si="2"/>
        <v>5064.0048985767835</v>
      </c>
      <c r="L32" s="191">
        <f t="shared" si="9"/>
        <v>46722</v>
      </c>
      <c r="M32" s="165">
        <v>19</v>
      </c>
      <c r="N32" s="169">
        <f t="shared" si="10"/>
        <v>5142.4852431154841</v>
      </c>
      <c r="O32" s="192">
        <f t="shared" si="3"/>
        <v>15</v>
      </c>
      <c r="P32" s="192">
        <f t="shared" si="4"/>
        <v>190.67137479681384</v>
      </c>
      <c r="Q32" s="192">
        <f t="shared" si="11"/>
        <v>205.67</v>
      </c>
      <c r="R32" s="169">
        <f t="shared" si="5"/>
        <v>4951.8138683186698</v>
      </c>
    </row>
    <row r="33" spans="1:18" x14ac:dyDescent="0.3">
      <c r="A33" s="159">
        <f t="shared" si="6"/>
        <v>46753</v>
      </c>
      <c r="B33" s="140">
        <v>20</v>
      </c>
      <c r="C33" s="126">
        <f t="shared" si="7"/>
        <v>5064.0048985767835</v>
      </c>
      <c r="D33" s="160">
        <f t="shared" si="0"/>
        <v>14.77</v>
      </c>
      <c r="E33" s="160">
        <f t="shared" si="1"/>
        <v>195.56005550107744</v>
      </c>
      <c r="F33" s="160">
        <f t="shared" si="8"/>
        <v>210.33</v>
      </c>
      <c r="G33" s="126">
        <f t="shared" si="2"/>
        <v>4868.4448430757056</v>
      </c>
      <c r="L33" s="191">
        <f t="shared" si="9"/>
        <v>46753</v>
      </c>
      <c r="M33" s="165">
        <v>20</v>
      </c>
      <c r="N33" s="169">
        <f t="shared" si="10"/>
        <v>4951.8138683186698</v>
      </c>
      <c r="O33" s="192">
        <f t="shared" si="3"/>
        <v>14.44</v>
      </c>
      <c r="P33" s="192">
        <f t="shared" si="4"/>
        <v>191.2274996399712</v>
      </c>
      <c r="Q33" s="192">
        <f t="shared" si="11"/>
        <v>205.67</v>
      </c>
      <c r="R33" s="169">
        <f t="shared" si="5"/>
        <v>4760.5863686786988</v>
      </c>
    </row>
    <row r="34" spans="1:18" x14ac:dyDescent="0.3">
      <c r="A34" s="159">
        <f t="shared" si="6"/>
        <v>46784</v>
      </c>
      <c r="B34" s="140">
        <v>21</v>
      </c>
      <c r="C34" s="126">
        <f t="shared" si="7"/>
        <v>4868.4448430757056</v>
      </c>
      <c r="D34" s="160">
        <f t="shared" si="0"/>
        <v>14.2</v>
      </c>
      <c r="E34" s="160">
        <f t="shared" si="1"/>
        <v>196.13043899628892</v>
      </c>
      <c r="F34" s="160">
        <f t="shared" si="8"/>
        <v>210.33</v>
      </c>
      <c r="G34" s="126">
        <f t="shared" si="2"/>
        <v>4672.3144040794168</v>
      </c>
      <c r="L34" s="191">
        <f t="shared" si="9"/>
        <v>46784</v>
      </c>
      <c r="M34" s="165">
        <v>21</v>
      </c>
      <c r="N34" s="169">
        <f t="shared" si="10"/>
        <v>4760.5863686786988</v>
      </c>
      <c r="O34" s="192">
        <f t="shared" si="3"/>
        <v>13.89</v>
      </c>
      <c r="P34" s="192">
        <f t="shared" si="4"/>
        <v>191.78524651392109</v>
      </c>
      <c r="Q34" s="192">
        <f t="shared" si="11"/>
        <v>205.67</v>
      </c>
      <c r="R34" s="169">
        <f t="shared" si="5"/>
        <v>4568.8011221647776</v>
      </c>
    </row>
    <row r="35" spans="1:18" x14ac:dyDescent="0.3">
      <c r="A35" s="159">
        <f t="shared" si="6"/>
        <v>46813</v>
      </c>
      <c r="B35" s="140">
        <v>22</v>
      </c>
      <c r="C35" s="126">
        <f t="shared" si="7"/>
        <v>4672.3144040794168</v>
      </c>
      <c r="D35" s="160">
        <f t="shared" si="0"/>
        <v>13.63</v>
      </c>
      <c r="E35" s="160">
        <f t="shared" si="1"/>
        <v>196.70248611002808</v>
      </c>
      <c r="F35" s="160">
        <f t="shared" si="8"/>
        <v>210.33</v>
      </c>
      <c r="G35" s="126">
        <f t="shared" si="2"/>
        <v>4475.6119179693887</v>
      </c>
      <c r="L35" s="191">
        <f t="shared" si="9"/>
        <v>46813</v>
      </c>
      <c r="M35" s="165">
        <v>22</v>
      </c>
      <c r="N35" s="169">
        <f t="shared" si="10"/>
        <v>4568.8011221647776</v>
      </c>
      <c r="O35" s="192">
        <f t="shared" si="3"/>
        <v>13.33</v>
      </c>
      <c r="P35" s="192">
        <f t="shared" si="4"/>
        <v>192.34462014958672</v>
      </c>
      <c r="Q35" s="192">
        <f t="shared" si="11"/>
        <v>205.67</v>
      </c>
      <c r="R35" s="169">
        <f t="shared" si="5"/>
        <v>4376.4565020151913</v>
      </c>
    </row>
    <row r="36" spans="1:18" x14ac:dyDescent="0.3">
      <c r="A36" s="159">
        <f t="shared" si="6"/>
        <v>46844</v>
      </c>
      <c r="B36" s="140">
        <v>23</v>
      </c>
      <c r="C36" s="126">
        <f t="shared" si="7"/>
        <v>4475.6119179693887</v>
      </c>
      <c r="D36" s="160">
        <f t="shared" si="0"/>
        <v>13.05</v>
      </c>
      <c r="E36" s="160">
        <f t="shared" si="1"/>
        <v>197.27620169451569</v>
      </c>
      <c r="F36" s="160">
        <f t="shared" si="8"/>
        <v>210.33</v>
      </c>
      <c r="G36" s="126">
        <f t="shared" si="2"/>
        <v>4278.3357162748734</v>
      </c>
      <c r="L36" s="191">
        <f t="shared" si="9"/>
        <v>46844</v>
      </c>
      <c r="M36" s="165">
        <v>23</v>
      </c>
      <c r="N36" s="169">
        <f t="shared" si="10"/>
        <v>4376.4565020151913</v>
      </c>
      <c r="O36" s="192">
        <f t="shared" si="3"/>
        <v>12.76</v>
      </c>
      <c r="P36" s="192">
        <f t="shared" si="4"/>
        <v>192.90562529168966</v>
      </c>
      <c r="Q36" s="192">
        <f t="shared" si="11"/>
        <v>205.67</v>
      </c>
      <c r="R36" s="169">
        <f t="shared" si="5"/>
        <v>4183.5508767235015</v>
      </c>
    </row>
    <row r="37" spans="1:18" x14ac:dyDescent="0.3">
      <c r="A37" s="159">
        <f t="shared" si="6"/>
        <v>46874</v>
      </c>
      <c r="B37" s="140">
        <v>24</v>
      </c>
      <c r="C37" s="126">
        <f t="shared" si="7"/>
        <v>4278.3357162748734</v>
      </c>
      <c r="D37" s="160">
        <f t="shared" si="0"/>
        <v>12.48</v>
      </c>
      <c r="E37" s="160">
        <f t="shared" si="1"/>
        <v>197.85159061612467</v>
      </c>
      <c r="F37" s="160">
        <f t="shared" si="8"/>
        <v>210.33</v>
      </c>
      <c r="G37" s="126">
        <f t="shared" si="2"/>
        <v>4080.4841256587488</v>
      </c>
      <c r="L37" s="191">
        <f t="shared" si="9"/>
        <v>46874</v>
      </c>
      <c r="M37" s="165">
        <v>24</v>
      </c>
      <c r="N37" s="169">
        <f t="shared" si="10"/>
        <v>4183.5508767235015</v>
      </c>
      <c r="O37" s="192">
        <f t="shared" si="3"/>
        <v>12.2</v>
      </c>
      <c r="P37" s="192">
        <f t="shared" si="4"/>
        <v>193.46826669879044</v>
      </c>
      <c r="Q37" s="192">
        <f t="shared" si="11"/>
        <v>205.67</v>
      </c>
      <c r="R37" s="169">
        <f t="shared" si="5"/>
        <v>3990.0826100247109</v>
      </c>
    </row>
    <row r="38" spans="1:18" x14ac:dyDescent="0.3">
      <c r="A38" s="159">
        <f t="shared" si="6"/>
        <v>46905</v>
      </c>
      <c r="B38" s="140">
        <v>25</v>
      </c>
      <c r="C38" s="126">
        <f t="shared" si="7"/>
        <v>4080.4841256587488</v>
      </c>
      <c r="D38" s="160">
        <f t="shared" si="0"/>
        <v>11.9</v>
      </c>
      <c r="E38" s="160">
        <f t="shared" si="1"/>
        <v>198.42865775542168</v>
      </c>
      <c r="F38" s="160">
        <f t="shared" si="8"/>
        <v>210.33</v>
      </c>
      <c r="G38" s="126">
        <f t="shared" si="2"/>
        <v>3882.0554679033271</v>
      </c>
      <c r="L38" s="191">
        <f t="shared" si="9"/>
        <v>46905</v>
      </c>
      <c r="M38" s="165">
        <v>25</v>
      </c>
      <c r="N38" s="169">
        <f t="shared" si="10"/>
        <v>3990.0826100247109</v>
      </c>
      <c r="O38" s="192">
        <f t="shared" si="3"/>
        <v>11.64</v>
      </c>
      <c r="P38" s="192">
        <f t="shared" si="4"/>
        <v>194.03254914332859</v>
      </c>
      <c r="Q38" s="192">
        <f t="shared" si="11"/>
        <v>205.67</v>
      </c>
      <c r="R38" s="169">
        <f t="shared" si="5"/>
        <v>3796.0500608813823</v>
      </c>
    </row>
    <row r="39" spans="1:18" x14ac:dyDescent="0.3">
      <c r="A39" s="159">
        <f t="shared" si="6"/>
        <v>46935</v>
      </c>
      <c r="B39" s="140">
        <v>26</v>
      </c>
      <c r="C39" s="126">
        <f t="shared" si="7"/>
        <v>3882.0554679033271</v>
      </c>
      <c r="D39" s="160">
        <f t="shared" si="0"/>
        <v>11.32</v>
      </c>
      <c r="E39" s="160">
        <f t="shared" si="1"/>
        <v>199.00740800720834</v>
      </c>
      <c r="F39" s="160">
        <f t="shared" si="8"/>
        <v>210.33</v>
      </c>
      <c r="G39" s="126">
        <f t="shared" si="2"/>
        <v>3683.048059896119</v>
      </c>
      <c r="L39" s="191">
        <f t="shared" si="9"/>
        <v>46935</v>
      </c>
      <c r="M39" s="165">
        <v>26</v>
      </c>
      <c r="N39" s="169">
        <f t="shared" si="10"/>
        <v>3796.0500608813823</v>
      </c>
      <c r="O39" s="192">
        <f t="shared" si="3"/>
        <v>11.07</v>
      </c>
      <c r="P39" s="192">
        <f t="shared" si="4"/>
        <v>194.59847741166331</v>
      </c>
      <c r="Q39" s="192">
        <f t="shared" si="11"/>
        <v>205.67</v>
      </c>
      <c r="R39" s="169">
        <f t="shared" si="5"/>
        <v>3601.451583469719</v>
      </c>
    </row>
    <row r="40" spans="1:18" x14ac:dyDescent="0.3">
      <c r="A40" s="159">
        <f t="shared" si="6"/>
        <v>46966</v>
      </c>
      <c r="B40" s="140">
        <v>27</v>
      </c>
      <c r="C40" s="126">
        <f t="shared" si="7"/>
        <v>3683.048059896119</v>
      </c>
      <c r="D40" s="160">
        <f t="shared" si="0"/>
        <v>10.74</v>
      </c>
      <c r="E40" s="160">
        <f t="shared" si="1"/>
        <v>199.5878462805627</v>
      </c>
      <c r="F40" s="160">
        <f t="shared" si="8"/>
        <v>210.33</v>
      </c>
      <c r="G40" s="126">
        <f t="shared" si="2"/>
        <v>3483.4602136155563</v>
      </c>
      <c r="L40" s="191">
        <f t="shared" si="9"/>
        <v>46966</v>
      </c>
      <c r="M40" s="165">
        <v>27</v>
      </c>
      <c r="N40" s="169">
        <f t="shared" si="10"/>
        <v>3601.451583469719</v>
      </c>
      <c r="O40" s="192">
        <f t="shared" si="3"/>
        <v>10.5</v>
      </c>
      <c r="P40" s="192">
        <f t="shared" si="4"/>
        <v>195.16605630411397</v>
      </c>
      <c r="Q40" s="192">
        <f t="shared" si="11"/>
        <v>205.67</v>
      </c>
      <c r="R40" s="169">
        <f t="shared" si="5"/>
        <v>3406.2855271656049</v>
      </c>
    </row>
    <row r="41" spans="1:18" x14ac:dyDescent="0.3">
      <c r="A41" s="159">
        <f t="shared" si="6"/>
        <v>46997</v>
      </c>
      <c r="B41" s="140">
        <v>28</v>
      </c>
      <c r="C41" s="126">
        <f t="shared" si="7"/>
        <v>3483.4602136155563</v>
      </c>
      <c r="D41" s="160">
        <f t="shared" si="0"/>
        <v>10.16</v>
      </c>
      <c r="E41" s="160">
        <f t="shared" si="1"/>
        <v>200.16997749888102</v>
      </c>
      <c r="F41" s="160">
        <f t="shared" si="8"/>
        <v>210.33</v>
      </c>
      <c r="G41" s="126">
        <f t="shared" si="2"/>
        <v>3283.2902361166753</v>
      </c>
      <c r="L41" s="191">
        <f t="shared" si="9"/>
        <v>46997</v>
      </c>
      <c r="M41" s="165">
        <v>28</v>
      </c>
      <c r="N41" s="169">
        <f t="shared" si="10"/>
        <v>3406.2855271656049</v>
      </c>
      <c r="O41" s="192">
        <f t="shared" si="3"/>
        <v>9.93</v>
      </c>
      <c r="P41" s="192">
        <f t="shared" si="4"/>
        <v>195.73529063500098</v>
      </c>
      <c r="Q41" s="192">
        <f t="shared" si="11"/>
        <v>205.67</v>
      </c>
      <c r="R41" s="169">
        <f t="shared" si="5"/>
        <v>3210.5502365306038</v>
      </c>
    </row>
    <row r="42" spans="1:18" x14ac:dyDescent="0.3">
      <c r="A42" s="159">
        <f t="shared" si="6"/>
        <v>47027</v>
      </c>
      <c r="B42" s="140">
        <v>29</v>
      </c>
      <c r="C42" s="126">
        <f t="shared" si="7"/>
        <v>3283.2902361166753</v>
      </c>
      <c r="D42" s="160">
        <f t="shared" si="0"/>
        <v>9.58</v>
      </c>
      <c r="E42" s="160">
        <f t="shared" si="1"/>
        <v>200.75380659991939</v>
      </c>
      <c r="F42" s="160">
        <f t="shared" si="8"/>
        <v>210.33</v>
      </c>
      <c r="G42" s="126">
        <f t="shared" si="2"/>
        <v>3082.536429516756</v>
      </c>
      <c r="L42" s="191">
        <f t="shared" si="9"/>
        <v>47027</v>
      </c>
      <c r="M42" s="165">
        <v>29</v>
      </c>
      <c r="N42" s="169">
        <f t="shared" si="10"/>
        <v>3210.5502365306038</v>
      </c>
      <c r="O42" s="192">
        <f t="shared" si="3"/>
        <v>9.36</v>
      </c>
      <c r="P42" s="192">
        <f t="shared" si="4"/>
        <v>196.3061852326864</v>
      </c>
      <c r="Q42" s="192">
        <f t="shared" si="11"/>
        <v>205.67</v>
      </c>
      <c r="R42" s="169">
        <f t="shared" si="5"/>
        <v>3014.2440512979174</v>
      </c>
    </row>
    <row r="43" spans="1:18" x14ac:dyDescent="0.3">
      <c r="A43" s="159">
        <f t="shared" si="6"/>
        <v>47058</v>
      </c>
      <c r="B43" s="140">
        <v>30</v>
      </c>
      <c r="C43" s="126">
        <f t="shared" si="7"/>
        <v>3082.536429516756</v>
      </c>
      <c r="D43" s="160">
        <f t="shared" si="0"/>
        <v>8.99</v>
      </c>
      <c r="E43" s="160">
        <f t="shared" si="1"/>
        <v>201.33933853583585</v>
      </c>
      <c r="F43" s="160">
        <f t="shared" si="8"/>
        <v>210.33</v>
      </c>
      <c r="G43" s="126">
        <f t="shared" si="2"/>
        <v>2881.1970909809202</v>
      </c>
      <c r="L43" s="191">
        <f t="shared" si="9"/>
        <v>47058</v>
      </c>
      <c r="M43" s="165">
        <v>30</v>
      </c>
      <c r="N43" s="169">
        <f t="shared" si="10"/>
        <v>3014.2440512979174</v>
      </c>
      <c r="O43" s="192">
        <f t="shared" si="3"/>
        <v>8.7899999999999991</v>
      </c>
      <c r="P43" s="192">
        <f t="shared" si="4"/>
        <v>196.87874493961507</v>
      </c>
      <c r="Q43" s="192">
        <f t="shared" si="11"/>
        <v>205.67</v>
      </c>
      <c r="R43" s="169">
        <f t="shared" si="5"/>
        <v>2817.3653063583024</v>
      </c>
    </row>
    <row r="44" spans="1:18" x14ac:dyDescent="0.3">
      <c r="A44" s="159">
        <f t="shared" si="6"/>
        <v>47088</v>
      </c>
      <c r="B44" s="140">
        <v>31</v>
      </c>
      <c r="C44" s="126">
        <f t="shared" si="7"/>
        <v>2881.1970909809202</v>
      </c>
      <c r="D44" s="160">
        <f t="shared" si="0"/>
        <v>8.4</v>
      </c>
      <c r="E44" s="160">
        <f t="shared" si="1"/>
        <v>201.92657827323202</v>
      </c>
      <c r="F44" s="160">
        <f t="shared" si="8"/>
        <v>210.33</v>
      </c>
      <c r="G44" s="126">
        <f t="shared" si="2"/>
        <v>2679.2705127076883</v>
      </c>
      <c r="L44" s="191">
        <f t="shared" si="9"/>
        <v>47088</v>
      </c>
      <c r="M44" s="165">
        <v>31</v>
      </c>
      <c r="N44" s="169">
        <f t="shared" si="10"/>
        <v>2817.3653063583024</v>
      </c>
      <c r="O44" s="192">
        <f t="shared" si="3"/>
        <v>8.2200000000000006</v>
      </c>
      <c r="P44" s="192">
        <f t="shared" si="4"/>
        <v>197.4529746123556</v>
      </c>
      <c r="Q44" s="192">
        <f t="shared" si="11"/>
        <v>205.67</v>
      </c>
      <c r="R44" s="169">
        <f t="shared" si="5"/>
        <v>2619.9123317459466</v>
      </c>
    </row>
    <row r="45" spans="1:18" x14ac:dyDescent="0.3">
      <c r="A45" s="159">
        <f t="shared" si="6"/>
        <v>47119</v>
      </c>
      <c r="B45" s="140">
        <v>32</v>
      </c>
      <c r="C45" s="126">
        <f t="shared" si="7"/>
        <v>2679.2705127076883</v>
      </c>
      <c r="D45" s="160">
        <f t="shared" si="0"/>
        <v>7.81</v>
      </c>
      <c r="E45" s="160">
        <f t="shared" si="1"/>
        <v>202.51553079319561</v>
      </c>
      <c r="F45" s="160">
        <f t="shared" si="8"/>
        <v>210.33</v>
      </c>
      <c r="G45" s="126">
        <f t="shared" si="2"/>
        <v>2476.7549819144929</v>
      </c>
      <c r="L45" s="191">
        <f t="shared" si="9"/>
        <v>47119</v>
      </c>
      <c r="M45" s="165">
        <v>32</v>
      </c>
      <c r="N45" s="169">
        <f t="shared" si="10"/>
        <v>2619.9123317459466</v>
      </c>
      <c r="O45" s="192">
        <f t="shared" si="3"/>
        <v>7.64</v>
      </c>
      <c r="P45" s="192">
        <f t="shared" si="4"/>
        <v>198.02887912164164</v>
      </c>
      <c r="Q45" s="192">
        <f t="shared" si="11"/>
        <v>205.67</v>
      </c>
      <c r="R45" s="169">
        <f t="shared" si="5"/>
        <v>2421.8834526243049</v>
      </c>
    </row>
    <row r="46" spans="1:18" x14ac:dyDescent="0.3">
      <c r="A46" s="159">
        <f t="shared" si="6"/>
        <v>47150</v>
      </c>
      <c r="B46" s="140">
        <v>33</v>
      </c>
      <c r="C46" s="126">
        <f t="shared" si="7"/>
        <v>2476.7549819144929</v>
      </c>
      <c r="D46" s="160">
        <f t="shared" si="0"/>
        <v>7.22</v>
      </c>
      <c r="E46" s="160">
        <f t="shared" si="1"/>
        <v>203.10620109134246</v>
      </c>
      <c r="F46" s="160">
        <f t="shared" si="8"/>
        <v>210.33</v>
      </c>
      <c r="G46" s="126">
        <f t="shared" si="2"/>
        <v>2273.6487808231504</v>
      </c>
      <c r="L46" s="191">
        <f t="shared" si="9"/>
        <v>47150</v>
      </c>
      <c r="M46" s="165">
        <v>33</v>
      </c>
      <c r="N46" s="169">
        <f t="shared" si="10"/>
        <v>2421.8834526243049</v>
      </c>
      <c r="O46" s="192">
        <f t="shared" si="3"/>
        <v>7.06</v>
      </c>
      <c r="P46" s="192">
        <f t="shared" si="4"/>
        <v>198.6064633524131</v>
      </c>
      <c r="Q46" s="192">
        <f t="shared" si="11"/>
        <v>205.67</v>
      </c>
      <c r="R46" s="169">
        <f t="shared" si="5"/>
        <v>2223.276989271892</v>
      </c>
    </row>
    <row r="47" spans="1:18" x14ac:dyDescent="0.3">
      <c r="A47" s="159">
        <f t="shared" si="6"/>
        <v>47178</v>
      </c>
      <c r="B47" s="140">
        <v>34</v>
      </c>
      <c r="C47" s="126">
        <f t="shared" si="7"/>
        <v>2273.6487808231504</v>
      </c>
      <c r="D47" s="160">
        <f t="shared" si="0"/>
        <v>6.63</v>
      </c>
      <c r="E47" s="160">
        <f t="shared" si="1"/>
        <v>203.69859417785887</v>
      </c>
      <c r="F47" s="160">
        <f t="shared" si="8"/>
        <v>210.33</v>
      </c>
      <c r="G47" s="126">
        <f t="shared" si="2"/>
        <v>2069.9501866452915</v>
      </c>
      <c r="L47" s="191">
        <f t="shared" si="9"/>
        <v>47178</v>
      </c>
      <c r="M47" s="165">
        <v>34</v>
      </c>
      <c r="N47" s="169">
        <f t="shared" si="10"/>
        <v>2223.276989271892</v>
      </c>
      <c r="O47" s="192">
        <f t="shared" si="3"/>
        <v>6.48</v>
      </c>
      <c r="P47" s="192">
        <f t="shared" si="4"/>
        <v>199.18573220385764</v>
      </c>
      <c r="Q47" s="192">
        <f t="shared" si="11"/>
        <v>205.67</v>
      </c>
      <c r="R47" s="169">
        <f t="shared" si="5"/>
        <v>2024.0912570680343</v>
      </c>
    </row>
    <row r="48" spans="1:18" x14ac:dyDescent="0.3">
      <c r="A48" s="159">
        <f t="shared" si="6"/>
        <v>47209</v>
      </c>
      <c r="B48" s="140">
        <v>35</v>
      </c>
      <c r="C48" s="126">
        <f t="shared" si="7"/>
        <v>2069.9501866452915</v>
      </c>
      <c r="D48" s="160">
        <f t="shared" si="0"/>
        <v>6.04</v>
      </c>
      <c r="E48" s="160">
        <f t="shared" si="1"/>
        <v>204.29271507754427</v>
      </c>
      <c r="F48" s="160">
        <f t="shared" si="8"/>
        <v>210.33</v>
      </c>
      <c r="G48" s="126">
        <f t="shared" si="2"/>
        <v>1865.6574715677473</v>
      </c>
      <c r="L48" s="191">
        <f t="shared" si="9"/>
        <v>47209</v>
      </c>
      <c r="M48" s="165">
        <v>35</v>
      </c>
      <c r="N48" s="169">
        <f t="shared" si="10"/>
        <v>2024.0912570680343</v>
      </c>
      <c r="O48" s="192">
        <f t="shared" si="3"/>
        <v>5.9</v>
      </c>
      <c r="P48" s="192">
        <f t="shared" si="4"/>
        <v>199.7666905894522</v>
      </c>
      <c r="Q48" s="192">
        <f t="shared" si="11"/>
        <v>205.67</v>
      </c>
      <c r="R48" s="169">
        <f t="shared" si="5"/>
        <v>1824.3245664785823</v>
      </c>
    </row>
    <row r="49" spans="1:18" x14ac:dyDescent="0.3">
      <c r="A49" s="159">
        <f t="shared" si="6"/>
        <v>47239</v>
      </c>
      <c r="B49" s="140">
        <v>36</v>
      </c>
      <c r="C49" s="126">
        <f t="shared" si="7"/>
        <v>1865.6574715677473</v>
      </c>
      <c r="D49" s="160">
        <f t="shared" si="0"/>
        <v>5.44</v>
      </c>
      <c r="E49" s="160">
        <f t="shared" si="1"/>
        <v>204.8885688298538</v>
      </c>
      <c r="F49" s="160">
        <f t="shared" si="8"/>
        <v>210.33</v>
      </c>
      <c r="G49" s="126">
        <f t="shared" si="2"/>
        <v>1660.7689027378935</v>
      </c>
      <c r="L49" s="191">
        <f t="shared" si="9"/>
        <v>47239</v>
      </c>
      <c r="M49" s="165">
        <v>36</v>
      </c>
      <c r="N49" s="169">
        <f t="shared" si="10"/>
        <v>1824.3245664785823</v>
      </c>
      <c r="O49" s="192">
        <f t="shared" si="3"/>
        <v>5.32</v>
      </c>
      <c r="P49" s="192">
        <f t="shared" si="4"/>
        <v>200.34934343700479</v>
      </c>
      <c r="Q49" s="192">
        <f t="shared" si="11"/>
        <v>205.67</v>
      </c>
      <c r="R49" s="169">
        <f t="shared" si="5"/>
        <v>1623.9752230415775</v>
      </c>
    </row>
    <row r="50" spans="1:18" x14ac:dyDescent="0.3">
      <c r="A50" s="159">
        <f t="shared" si="6"/>
        <v>47270</v>
      </c>
      <c r="B50" s="140">
        <v>37</v>
      </c>
      <c r="C50" s="126">
        <f t="shared" si="7"/>
        <v>1660.7689027378935</v>
      </c>
      <c r="D50" s="160">
        <f t="shared" si="0"/>
        <v>4.84</v>
      </c>
      <c r="E50" s="160">
        <f t="shared" si="1"/>
        <v>205.48616048894084</v>
      </c>
      <c r="F50" s="160">
        <f t="shared" si="8"/>
        <v>210.33</v>
      </c>
      <c r="G50" s="126">
        <f t="shared" si="2"/>
        <v>1455.2827422489527</v>
      </c>
      <c r="L50" s="191">
        <f t="shared" si="9"/>
        <v>47270</v>
      </c>
      <c r="M50" s="165">
        <v>37</v>
      </c>
      <c r="N50" s="169">
        <f t="shared" si="10"/>
        <v>1623.9752230415775</v>
      </c>
      <c r="O50" s="192">
        <f t="shared" si="3"/>
        <v>4.74</v>
      </c>
      <c r="P50" s="192">
        <f t="shared" si="4"/>
        <v>200.93369568869605</v>
      </c>
      <c r="Q50" s="192">
        <f t="shared" si="11"/>
        <v>205.67</v>
      </c>
      <c r="R50" s="169">
        <f t="shared" si="5"/>
        <v>1423.0415273528815</v>
      </c>
    </row>
    <row r="51" spans="1:18" x14ac:dyDescent="0.3">
      <c r="A51" s="159">
        <f t="shared" si="6"/>
        <v>47300</v>
      </c>
      <c r="B51" s="140">
        <v>38</v>
      </c>
      <c r="C51" s="126">
        <f t="shared" si="7"/>
        <v>1455.2827422489527</v>
      </c>
      <c r="D51" s="160">
        <f t="shared" si="0"/>
        <v>4.24</v>
      </c>
      <c r="E51" s="160">
        <f t="shared" si="1"/>
        <v>206.08549512370027</v>
      </c>
      <c r="F51" s="160">
        <f t="shared" si="8"/>
        <v>210.33</v>
      </c>
      <c r="G51" s="126">
        <f t="shared" si="2"/>
        <v>1249.1972471252525</v>
      </c>
      <c r="L51" s="191">
        <f t="shared" si="9"/>
        <v>47300</v>
      </c>
      <c r="M51" s="165">
        <v>38</v>
      </c>
      <c r="N51" s="169">
        <f t="shared" si="10"/>
        <v>1423.0415273528815</v>
      </c>
      <c r="O51" s="192">
        <f t="shared" si="3"/>
        <v>4.1500000000000004</v>
      </c>
      <c r="P51" s="192">
        <f t="shared" si="4"/>
        <v>201.51975230112143</v>
      </c>
      <c r="Q51" s="192">
        <f t="shared" si="11"/>
        <v>205.67</v>
      </c>
      <c r="R51" s="169">
        <f t="shared" si="5"/>
        <v>1221.5217750517602</v>
      </c>
    </row>
    <row r="52" spans="1:18" x14ac:dyDescent="0.3">
      <c r="A52" s="159">
        <f t="shared" si="6"/>
        <v>47331</v>
      </c>
      <c r="B52" s="140">
        <v>39</v>
      </c>
      <c r="C52" s="126">
        <f t="shared" si="7"/>
        <v>1249.1972471252525</v>
      </c>
      <c r="D52" s="160">
        <f t="shared" si="0"/>
        <v>3.64</v>
      </c>
      <c r="E52" s="160">
        <f t="shared" si="1"/>
        <v>206.68657781781107</v>
      </c>
      <c r="F52" s="160">
        <f t="shared" si="8"/>
        <v>210.33</v>
      </c>
      <c r="G52" s="126">
        <f t="shared" si="2"/>
        <v>1042.5106693074415</v>
      </c>
      <c r="L52" s="191">
        <f t="shared" si="9"/>
        <v>47331</v>
      </c>
      <c r="M52" s="165">
        <v>39</v>
      </c>
      <c r="N52" s="169">
        <f t="shared" si="10"/>
        <v>1221.5217750517602</v>
      </c>
      <c r="O52" s="192">
        <f t="shared" si="3"/>
        <v>3.56</v>
      </c>
      <c r="P52" s="192">
        <f t="shared" si="4"/>
        <v>202.10751824533301</v>
      </c>
      <c r="Q52" s="192">
        <f t="shared" si="11"/>
        <v>205.67</v>
      </c>
      <c r="R52" s="169">
        <f t="shared" si="5"/>
        <v>1019.4142568064271</v>
      </c>
    </row>
    <row r="53" spans="1:18" x14ac:dyDescent="0.3">
      <c r="A53" s="159">
        <f t="shared" si="6"/>
        <v>47362</v>
      </c>
      <c r="B53" s="140">
        <v>40</v>
      </c>
      <c r="C53" s="126">
        <f t="shared" si="7"/>
        <v>1042.5106693074415</v>
      </c>
      <c r="D53" s="160">
        <f t="shared" si="0"/>
        <v>3.04</v>
      </c>
      <c r="E53" s="160">
        <f t="shared" si="1"/>
        <v>207.28941366977969</v>
      </c>
      <c r="F53" s="160">
        <f t="shared" si="8"/>
        <v>210.33</v>
      </c>
      <c r="G53" s="126">
        <f t="shared" si="2"/>
        <v>835.22125563766178</v>
      </c>
      <c r="L53" s="191">
        <f t="shared" si="9"/>
        <v>47362</v>
      </c>
      <c r="M53" s="165">
        <v>40</v>
      </c>
      <c r="N53" s="169">
        <f t="shared" si="10"/>
        <v>1019.4142568064271</v>
      </c>
      <c r="O53" s="192">
        <f t="shared" si="3"/>
        <v>2.97</v>
      </c>
      <c r="P53" s="192">
        <f t="shared" si="4"/>
        <v>202.6969985068819</v>
      </c>
      <c r="Q53" s="192">
        <f t="shared" si="11"/>
        <v>205.67</v>
      </c>
      <c r="R53" s="169">
        <f t="shared" si="5"/>
        <v>816.71725829954528</v>
      </c>
    </row>
    <row r="54" spans="1:18" x14ac:dyDescent="0.3">
      <c r="A54" s="159">
        <f t="shared" si="6"/>
        <v>47392</v>
      </c>
      <c r="B54" s="140">
        <v>41</v>
      </c>
      <c r="C54" s="126">
        <f t="shared" si="7"/>
        <v>835.22125563766178</v>
      </c>
      <c r="D54" s="160">
        <f t="shared" si="0"/>
        <v>2.44</v>
      </c>
      <c r="E54" s="160">
        <f t="shared" si="1"/>
        <v>207.89400779298319</v>
      </c>
      <c r="F54" s="160">
        <f t="shared" si="8"/>
        <v>210.33</v>
      </c>
      <c r="G54" s="126">
        <f t="shared" si="2"/>
        <v>627.3272478446786</v>
      </c>
      <c r="L54" s="191">
        <f t="shared" si="9"/>
        <v>47392</v>
      </c>
      <c r="M54" s="165">
        <v>41</v>
      </c>
      <c r="N54" s="169">
        <f t="shared" si="10"/>
        <v>816.71725829954528</v>
      </c>
      <c r="O54" s="192">
        <f t="shared" si="3"/>
        <v>2.38</v>
      </c>
      <c r="P54" s="192">
        <f t="shared" si="4"/>
        <v>203.28819808586033</v>
      </c>
      <c r="Q54" s="192">
        <f t="shared" si="11"/>
        <v>205.67</v>
      </c>
      <c r="R54" s="169">
        <f t="shared" si="5"/>
        <v>613.42906021368492</v>
      </c>
    </row>
    <row r="55" spans="1:18" x14ac:dyDescent="0.3">
      <c r="A55" s="159">
        <f t="shared" si="6"/>
        <v>47423</v>
      </c>
      <c r="B55" s="140">
        <v>42</v>
      </c>
      <c r="C55" s="126">
        <f t="shared" si="7"/>
        <v>627.3272478446786</v>
      </c>
      <c r="D55" s="160">
        <f t="shared" si="0"/>
        <v>1.83</v>
      </c>
      <c r="E55" s="160">
        <f t="shared" si="1"/>
        <v>208.50036531571274</v>
      </c>
      <c r="F55" s="160">
        <f t="shared" si="8"/>
        <v>210.33</v>
      </c>
      <c r="G55" s="126">
        <f t="shared" si="2"/>
        <v>418.82688252896583</v>
      </c>
      <c r="L55" s="191">
        <f t="shared" si="9"/>
        <v>47423</v>
      </c>
      <c r="M55" s="165">
        <v>42</v>
      </c>
      <c r="N55" s="169">
        <f t="shared" si="10"/>
        <v>613.42906021368492</v>
      </c>
      <c r="O55" s="192">
        <f t="shared" si="3"/>
        <v>1.79</v>
      </c>
      <c r="P55" s="192">
        <f t="shared" si="4"/>
        <v>203.8811219969441</v>
      </c>
      <c r="Q55" s="192">
        <f t="shared" si="11"/>
        <v>205.67</v>
      </c>
      <c r="R55" s="169">
        <f t="shared" si="5"/>
        <v>409.54793821674082</v>
      </c>
    </row>
    <row r="56" spans="1:18" x14ac:dyDescent="0.3">
      <c r="A56" s="159">
        <f t="shared" si="6"/>
        <v>47453</v>
      </c>
      <c r="B56" s="140">
        <v>43</v>
      </c>
      <c r="C56" s="126">
        <f t="shared" si="7"/>
        <v>418.82688252896583</v>
      </c>
      <c r="D56" s="160">
        <f t="shared" si="0"/>
        <v>1.22</v>
      </c>
      <c r="E56" s="160">
        <f t="shared" si="1"/>
        <v>209.10849138121691</v>
      </c>
      <c r="F56" s="160">
        <f t="shared" si="8"/>
        <v>210.33</v>
      </c>
      <c r="G56" s="126">
        <f t="shared" si="2"/>
        <v>209.71839114774892</v>
      </c>
      <c r="L56" s="191">
        <f t="shared" si="9"/>
        <v>47453</v>
      </c>
      <c r="M56" s="165">
        <v>43</v>
      </c>
      <c r="N56" s="169">
        <f t="shared" si="10"/>
        <v>409.54793821674082</v>
      </c>
      <c r="O56" s="192">
        <f t="shared" si="3"/>
        <v>1.19</v>
      </c>
      <c r="P56" s="192">
        <f t="shared" si="4"/>
        <v>204.47577526943516</v>
      </c>
      <c r="Q56" s="192">
        <f t="shared" si="11"/>
        <v>205.67</v>
      </c>
      <c r="R56" s="169">
        <f t="shared" si="5"/>
        <v>205.07216294730566</v>
      </c>
    </row>
    <row r="57" spans="1:18" x14ac:dyDescent="0.3">
      <c r="A57" s="159">
        <f t="shared" si="6"/>
        <v>47484</v>
      </c>
      <c r="B57" s="140">
        <v>44</v>
      </c>
      <c r="C57" s="126">
        <f t="shared" si="7"/>
        <v>209.71839114774892</v>
      </c>
      <c r="D57" s="160">
        <f t="shared" si="0"/>
        <v>0.61</v>
      </c>
      <c r="E57" s="160">
        <f t="shared" si="1"/>
        <v>209.71839114774545</v>
      </c>
      <c r="F57" s="160">
        <f t="shared" si="8"/>
        <v>210.33</v>
      </c>
      <c r="G57" s="126">
        <f t="shared" si="2"/>
        <v>3.4674485505092889E-12</v>
      </c>
      <c r="L57" s="191">
        <f t="shared" si="9"/>
        <v>47484</v>
      </c>
      <c r="M57" s="165">
        <v>44</v>
      </c>
      <c r="N57" s="169">
        <f t="shared" si="10"/>
        <v>205.07216294730566</v>
      </c>
      <c r="O57" s="192">
        <f t="shared" si="3"/>
        <v>0.6</v>
      </c>
      <c r="P57" s="192">
        <f t="shared" si="4"/>
        <v>205.07216294730432</v>
      </c>
      <c r="Q57" s="192">
        <f t="shared" si="11"/>
        <v>205.67</v>
      </c>
      <c r="R57" s="169">
        <f t="shared" si="5"/>
        <v>1.3358203432289883E-12</v>
      </c>
    </row>
    <row r="58" spans="1:18" x14ac:dyDescent="0.3">
      <c r="A58" s="159"/>
      <c r="B58" s="140"/>
      <c r="C58" s="126"/>
      <c r="D58" s="160"/>
      <c r="E58" s="160"/>
      <c r="F58" s="160"/>
      <c r="G58" s="126"/>
      <c r="L58" s="191"/>
      <c r="M58" s="165"/>
      <c r="N58" s="169"/>
      <c r="O58" s="192"/>
      <c r="P58" s="192"/>
      <c r="Q58" s="192"/>
      <c r="R58" s="169"/>
    </row>
    <row r="59" spans="1:18" x14ac:dyDescent="0.3">
      <c r="A59" s="159"/>
      <c r="B59" s="140"/>
      <c r="C59" s="126"/>
      <c r="D59" s="160"/>
      <c r="E59" s="160"/>
      <c r="F59" s="160"/>
      <c r="G59" s="126"/>
      <c r="L59" s="191"/>
      <c r="M59" s="165"/>
      <c r="N59" s="169"/>
      <c r="O59" s="192"/>
      <c r="P59" s="192"/>
      <c r="Q59" s="192"/>
      <c r="R59" s="169"/>
    </row>
    <row r="60" spans="1:18" x14ac:dyDescent="0.3">
      <c r="A60" s="159"/>
      <c r="B60" s="140"/>
      <c r="C60" s="126"/>
      <c r="D60" s="160"/>
      <c r="E60" s="160"/>
      <c r="F60" s="160"/>
      <c r="G60" s="126"/>
      <c r="L60" s="191"/>
      <c r="M60" s="165"/>
      <c r="N60" s="169"/>
      <c r="O60" s="192"/>
      <c r="P60" s="192"/>
      <c r="Q60" s="192"/>
      <c r="R60" s="169"/>
    </row>
    <row r="61" spans="1:18" x14ac:dyDescent="0.3">
      <c r="A61" s="159"/>
      <c r="B61" s="140"/>
      <c r="C61" s="126"/>
      <c r="D61" s="160"/>
      <c r="E61" s="160"/>
      <c r="F61" s="160"/>
      <c r="G61" s="126"/>
      <c r="L61" s="191"/>
      <c r="M61" s="165"/>
      <c r="N61" s="169"/>
      <c r="O61" s="192"/>
      <c r="P61" s="192"/>
      <c r="Q61" s="192"/>
      <c r="R61" s="169"/>
    </row>
    <row r="62" spans="1:18" x14ac:dyDescent="0.3">
      <c r="A62" s="159"/>
      <c r="B62" s="140"/>
      <c r="C62" s="126"/>
      <c r="D62" s="160"/>
      <c r="E62" s="160"/>
      <c r="F62" s="160"/>
      <c r="G62" s="126"/>
      <c r="L62" s="191"/>
      <c r="M62" s="165"/>
      <c r="N62" s="169"/>
      <c r="O62" s="192"/>
      <c r="P62" s="192"/>
      <c r="Q62" s="192"/>
      <c r="R62" s="169"/>
    </row>
    <row r="63" spans="1:18" x14ac:dyDescent="0.3">
      <c r="A63" s="159"/>
      <c r="B63" s="140"/>
      <c r="C63" s="126"/>
      <c r="D63" s="160"/>
      <c r="E63" s="160"/>
      <c r="F63" s="160"/>
      <c r="G63" s="126"/>
      <c r="L63" s="191"/>
      <c r="M63" s="165"/>
      <c r="N63" s="169"/>
      <c r="O63" s="192"/>
      <c r="P63" s="192"/>
      <c r="Q63" s="192"/>
      <c r="R63" s="169"/>
    </row>
    <row r="64" spans="1:18" x14ac:dyDescent="0.3">
      <c r="A64" s="159"/>
      <c r="B64" s="140"/>
      <c r="C64" s="126"/>
      <c r="D64" s="160"/>
      <c r="E64" s="160"/>
      <c r="F64" s="160"/>
      <c r="G64" s="126"/>
      <c r="L64" s="191"/>
      <c r="M64" s="165"/>
      <c r="N64" s="169"/>
      <c r="O64" s="192"/>
      <c r="P64" s="192"/>
      <c r="Q64" s="192"/>
      <c r="R64" s="169"/>
    </row>
    <row r="65" spans="1:20" x14ac:dyDescent="0.3">
      <c r="A65" s="159"/>
      <c r="B65" s="140"/>
      <c r="C65" s="126"/>
      <c r="D65" s="160"/>
      <c r="E65" s="160"/>
      <c r="F65" s="160"/>
      <c r="G65" s="126"/>
      <c r="L65" s="191"/>
      <c r="M65" s="165"/>
      <c r="N65" s="169"/>
      <c r="O65" s="192"/>
      <c r="P65" s="192"/>
      <c r="Q65" s="192"/>
      <c r="R65" s="169"/>
    </row>
    <row r="66" spans="1:20" x14ac:dyDescent="0.3">
      <c r="A66" s="159"/>
      <c r="B66" s="140"/>
      <c r="C66" s="126"/>
      <c r="D66" s="160"/>
      <c r="E66" s="160"/>
      <c r="F66" s="160"/>
      <c r="G66" s="126"/>
      <c r="L66" s="191"/>
      <c r="M66" s="165"/>
      <c r="N66" s="169"/>
      <c r="O66" s="192"/>
      <c r="P66" s="192"/>
      <c r="Q66" s="192"/>
      <c r="R66" s="169"/>
    </row>
    <row r="67" spans="1:20" x14ac:dyDescent="0.3">
      <c r="A67" s="159"/>
      <c r="B67" s="140"/>
      <c r="C67" s="126"/>
      <c r="D67" s="160"/>
      <c r="E67" s="160"/>
      <c r="F67" s="160"/>
      <c r="G67" s="126"/>
      <c r="L67" s="191"/>
      <c r="M67" s="165"/>
      <c r="N67" s="169"/>
      <c r="O67" s="192"/>
      <c r="P67" s="192"/>
      <c r="Q67" s="192"/>
      <c r="R67" s="169"/>
    </row>
    <row r="68" spans="1:20" x14ac:dyDescent="0.3">
      <c r="A68" s="159"/>
      <c r="B68" s="140"/>
      <c r="C68" s="126"/>
      <c r="D68" s="160"/>
      <c r="E68" s="160"/>
      <c r="F68" s="160"/>
      <c r="G68" s="126"/>
      <c r="L68" s="191"/>
      <c r="M68" s="165"/>
      <c r="N68" s="169"/>
      <c r="O68" s="192"/>
      <c r="P68" s="192"/>
      <c r="Q68" s="192"/>
      <c r="R68" s="169"/>
    </row>
    <row r="69" spans="1:20" x14ac:dyDescent="0.3">
      <c r="A69" s="159"/>
      <c r="B69" s="140"/>
      <c r="C69" s="126"/>
      <c r="D69" s="160"/>
      <c r="E69" s="160"/>
      <c r="F69" s="160"/>
      <c r="G69" s="126"/>
      <c r="L69" s="191"/>
      <c r="M69" s="165"/>
      <c r="N69" s="169"/>
      <c r="O69" s="192"/>
      <c r="P69" s="192"/>
      <c r="Q69" s="192"/>
      <c r="R69" s="169"/>
    </row>
    <row r="70" spans="1:20" x14ac:dyDescent="0.3">
      <c r="A70" s="159"/>
      <c r="B70" s="140"/>
      <c r="C70" s="126"/>
      <c r="D70" s="160"/>
      <c r="E70" s="160"/>
      <c r="F70" s="160"/>
      <c r="G70" s="126"/>
      <c r="L70" s="191"/>
      <c r="M70" s="165"/>
      <c r="N70" s="169"/>
      <c r="O70" s="192"/>
      <c r="P70" s="192"/>
      <c r="Q70" s="192"/>
      <c r="R70" s="169"/>
    </row>
    <row r="71" spans="1:20" x14ac:dyDescent="0.3">
      <c r="A71" s="159"/>
      <c r="B71" s="140"/>
      <c r="C71" s="126"/>
      <c r="D71" s="160"/>
      <c r="E71" s="160"/>
      <c r="F71" s="160"/>
      <c r="G71" s="126"/>
      <c r="L71" s="191"/>
      <c r="M71" s="165"/>
      <c r="N71" s="169"/>
      <c r="O71" s="192"/>
      <c r="P71" s="192"/>
      <c r="Q71" s="192"/>
      <c r="R71" s="169"/>
    </row>
    <row r="72" spans="1:20" x14ac:dyDescent="0.3">
      <c r="A72" s="159"/>
      <c r="B72" s="140"/>
      <c r="C72" s="126"/>
      <c r="D72" s="160"/>
      <c r="E72" s="160"/>
      <c r="F72" s="160"/>
      <c r="G72" s="126"/>
      <c r="L72" s="191"/>
      <c r="M72" s="165"/>
      <c r="N72" s="169"/>
      <c r="O72" s="192"/>
      <c r="P72" s="192"/>
      <c r="Q72" s="192"/>
      <c r="R72" s="169"/>
    </row>
    <row r="73" spans="1:20" x14ac:dyDescent="0.3">
      <c r="A73" s="159"/>
      <c r="B73" s="140"/>
      <c r="C73" s="126"/>
      <c r="D73" s="160"/>
      <c r="E73" s="160"/>
      <c r="F73" s="160"/>
      <c r="G73" s="126"/>
      <c r="L73" s="191"/>
      <c r="M73" s="165"/>
      <c r="N73" s="169"/>
      <c r="O73" s="192"/>
      <c r="P73" s="192"/>
      <c r="Q73" s="192"/>
      <c r="R73" s="169"/>
    </row>
    <row r="74" spans="1:20" x14ac:dyDescent="0.3">
      <c r="A74" s="159"/>
      <c r="B74" s="140"/>
      <c r="C74" s="126"/>
      <c r="D74" s="160"/>
      <c r="E74" s="160"/>
      <c r="F74" s="160"/>
      <c r="G74" s="126"/>
      <c r="L74" s="191"/>
      <c r="M74" s="165"/>
      <c r="N74" s="169"/>
      <c r="O74" s="192"/>
      <c r="P74" s="192"/>
      <c r="Q74" s="192"/>
      <c r="R74" s="169"/>
    </row>
    <row r="75" spans="1:20" x14ac:dyDescent="0.3">
      <c r="A75" s="193"/>
      <c r="B75" s="126"/>
      <c r="C75" s="126"/>
      <c r="D75" s="126"/>
      <c r="E75" s="126"/>
      <c r="F75" s="126"/>
      <c r="G75" s="126"/>
      <c r="H75" s="130"/>
      <c r="I75" s="130"/>
      <c r="J75" s="130"/>
      <c r="K75" s="130"/>
      <c r="L75" s="194"/>
      <c r="M75" s="169"/>
      <c r="N75" s="169"/>
      <c r="O75" s="169"/>
      <c r="P75" s="169"/>
      <c r="Q75" s="169"/>
      <c r="R75" s="169"/>
      <c r="S75" s="130"/>
      <c r="T75" s="130"/>
    </row>
    <row r="76" spans="1:20" x14ac:dyDescent="0.3">
      <c r="A76" s="193"/>
      <c r="B76" s="126"/>
      <c r="C76" s="126"/>
      <c r="D76" s="126"/>
      <c r="E76" s="126"/>
      <c r="F76" s="126"/>
      <c r="G76" s="126"/>
      <c r="H76" s="130"/>
      <c r="I76" s="130"/>
      <c r="J76" s="130"/>
      <c r="K76" s="130"/>
      <c r="L76" s="194"/>
      <c r="M76" s="169"/>
      <c r="N76" s="169"/>
      <c r="O76" s="169"/>
      <c r="P76" s="169"/>
      <c r="Q76" s="169"/>
      <c r="R76" s="169"/>
      <c r="S76" s="130"/>
      <c r="T76" s="130"/>
    </row>
    <row r="77" spans="1:20" x14ac:dyDescent="0.3">
      <c r="A77" s="193"/>
      <c r="B77" s="126"/>
      <c r="C77" s="126"/>
      <c r="D77" s="126"/>
      <c r="E77" s="126"/>
      <c r="F77" s="126"/>
      <c r="G77" s="126"/>
      <c r="H77" s="130"/>
      <c r="I77" s="130"/>
      <c r="J77" s="130"/>
      <c r="K77" s="130"/>
      <c r="L77" s="194"/>
      <c r="M77" s="169"/>
      <c r="N77" s="169"/>
      <c r="O77" s="169"/>
      <c r="P77" s="169"/>
      <c r="Q77" s="169"/>
      <c r="R77" s="169"/>
      <c r="S77" s="130"/>
      <c r="T77" s="130"/>
    </row>
    <row r="78" spans="1:20" x14ac:dyDescent="0.3">
      <c r="A78" s="193"/>
      <c r="B78" s="126"/>
      <c r="C78" s="126"/>
      <c r="D78" s="126"/>
      <c r="E78" s="126"/>
      <c r="F78" s="126"/>
      <c r="G78" s="126"/>
      <c r="H78" s="130"/>
      <c r="I78" s="130"/>
      <c r="J78" s="130"/>
      <c r="K78" s="130"/>
      <c r="L78" s="194"/>
      <c r="M78" s="169"/>
      <c r="N78" s="169"/>
      <c r="O78" s="169"/>
      <c r="P78" s="169"/>
      <c r="Q78" s="169"/>
      <c r="R78" s="169"/>
      <c r="S78" s="130"/>
      <c r="T78" s="130"/>
    </row>
    <row r="79" spans="1:20" x14ac:dyDescent="0.3">
      <c r="A79" s="193"/>
      <c r="B79" s="126"/>
      <c r="C79" s="126"/>
      <c r="D79" s="126"/>
      <c r="E79" s="126"/>
      <c r="F79" s="126"/>
      <c r="G79" s="126"/>
      <c r="H79" s="130"/>
      <c r="I79" s="130"/>
      <c r="J79" s="130"/>
      <c r="K79" s="130"/>
      <c r="L79" s="194"/>
      <c r="M79" s="169"/>
      <c r="N79" s="169"/>
      <c r="O79" s="169"/>
      <c r="P79" s="169"/>
      <c r="Q79" s="169"/>
      <c r="R79" s="169"/>
      <c r="S79" s="130"/>
      <c r="T79" s="130"/>
    </row>
    <row r="80" spans="1:20" x14ac:dyDescent="0.3">
      <c r="A80" s="193"/>
      <c r="B80" s="126"/>
      <c r="C80" s="126"/>
      <c r="D80" s="126"/>
      <c r="E80" s="126"/>
      <c r="F80" s="126"/>
      <c r="G80" s="126"/>
      <c r="H80" s="130"/>
      <c r="I80" s="130"/>
      <c r="J80" s="130"/>
      <c r="K80" s="130"/>
      <c r="L80" s="194"/>
      <c r="M80" s="169"/>
      <c r="N80" s="169"/>
      <c r="O80" s="169"/>
      <c r="P80" s="169"/>
      <c r="Q80" s="169"/>
      <c r="R80" s="169"/>
      <c r="S80" s="130"/>
      <c r="T80" s="130"/>
    </row>
    <row r="81" spans="1:20" x14ac:dyDescent="0.3">
      <c r="A81" s="193"/>
      <c r="B81" s="126"/>
      <c r="C81" s="126"/>
      <c r="D81" s="126"/>
      <c r="E81" s="126"/>
      <c r="F81" s="126"/>
      <c r="G81" s="126"/>
      <c r="H81" s="130"/>
      <c r="I81" s="130"/>
      <c r="J81" s="130"/>
      <c r="K81" s="130"/>
      <c r="L81" s="194"/>
      <c r="M81" s="169"/>
      <c r="N81" s="169"/>
      <c r="O81" s="169"/>
      <c r="P81" s="169"/>
      <c r="Q81" s="169"/>
      <c r="R81" s="169"/>
      <c r="S81" s="130"/>
      <c r="T81" s="130"/>
    </row>
    <row r="82" spans="1:20" x14ac:dyDescent="0.3">
      <c r="A82" s="193"/>
      <c r="B82" s="126"/>
      <c r="C82" s="126"/>
      <c r="D82" s="126"/>
      <c r="E82" s="126"/>
      <c r="F82" s="126"/>
      <c r="G82" s="126"/>
      <c r="H82" s="130"/>
      <c r="I82" s="130"/>
      <c r="J82" s="130"/>
      <c r="K82" s="130"/>
      <c r="L82" s="194"/>
      <c r="M82" s="169"/>
      <c r="N82" s="169"/>
      <c r="O82" s="169"/>
      <c r="P82" s="169"/>
      <c r="Q82" s="169"/>
      <c r="R82" s="169"/>
      <c r="S82" s="130"/>
      <c r="T82" s="130"/>
    </row>
    <row r="83" spans="1:20" x14ac:dyDescent="0.3">
      <c r="A83" s="193"/>
      <c r="B83" s="126"/>
      <c r="C83" s="126"/>
      <c r="D83" s="126"/>
      <c r="E83" s="126"/>
      <c r="F83" s="126"/>
      <c r="G83" s="126"/>
      <c r="H83" s="130"/>
      <c r="I83" s="130"/>
      <c r="J83" s="130"/>
      <c r="K83" s="130"/>
      <c r="L83" s="194"/>
      <c r="M83" s="169"/>
      <c r="N83" s="169"/>
      <c r="O83" s="169"/>
      <c r="P83" s="169"/>
      <c r="Q83" s="169"/>
      <c r="R83" s="169"/>
      <c r="S83" s="130"/>
      <c r="T83" s="130"/>
    </row>
    <row r="84" spans="1:20" x14ac:dyDescent="0.3">
      <c r="A84" s="193"/>
      <c r="B84" s="126"/>
      <c r="C84" s="126"/>
      <c r="D84" s="126"/>
      <c r="E84" s="126"/>
      <c r="F84" s="126"/>
      <c r="G84" s="126"/>
      <c r="H84" s="130"/>
      <c r="I84" s="130"/>
      <c r="J84" s="130"/>
      <c r="K84" s="130"/>
      <c r="L84" s="194"/>
      <c r="M84" s="169"/>
      <c r="N84" s="169"/>
      <c r="O84" s="169"/>
      <c r="P84" s="169"/>
      <c r="Q84" s="169"/>
      <c r="R84" s="169"/>
      <c r="S84" s="130"/>
      <c r="T84" s="130"/>
    </row>
    <row r="85" spans="1:20" x14ac:dyDescent="0.3">
      <c r="A85" s="193"/>
      <c r="B85" s="126"/>
      <c r="C85" s="126"/>
      <c r="D85" s="126"/>
      <c r="E85" s="126"/>
      <c r="F85" s="126"/>
      <c r="G85" s="126"/>
      <c r="H85" s="130"/>
      <c r="I85" s="130"/>
      <c r="J85" s="130"/>
      <c r="K85" s="130"/>
      <c r="L85" s="194"/>
      <c r="M85" s="169"/>
      <c r="N85" s="169"/>
      <c r="O85" s="169"/>
      <c r="P85" s="169"/>
      <c r="Q85" s="169"/>
      <c r="R85" s="169"/>
      <c r="S85" s="130"/>
      <c r="T85" s="130"/>
    </row>
    <row r="86" spans="1:20" x14ac:dyDescent="0.3">
      <c r="A86" s="193"/>
      <c r="B86" s="126"/>
      <c r="C86" s="126"/>
      <c r="D86" s="126"/>
      <c r="E86" s="126"/>
      <c r="F86" s="126"/>
      <c r="G86" s="126"/>
      <c r="H86" s="130"/>
      <c r="I86" s="130"/>
      <c r="J86" s="130"/>
      <c r="K86" s="130"/>
      <c r="L86" s="194"/>
      <c r="M86" s="169"/>
      <c r="N86" s="169"/>
      <c r="O86" s="169"/>
      <c r="P86" s="169"/>
      <c r="Q86" s="169"/>
      <c r="R86" s="169"/>
      <c r="S86" s="130"/>
      <c r="T86" s="130"/>
    </row>
    <row r="87" spans="1:20" x14ac:dyDescent="0.3">
      <c r="A87" s="193"/>
      <c r="B87" s="126"/>
      <c r="C87" s="126"/>
      <c r="D87" s="126"/>
      <c r="E87" s="126"/>
      <c r="F87" s="126"/>
      <c r="G87" s="126"/>
      <c r="H87" s="130"/>
      <c r="I87" s="130"/>
      <c r="J87" s="130"/>
      <c r="K87" s="130"/>
      <c r="L87" s="194"/>
      <c r="M87" s="169"/>
      <c r="N87" s="169"/>
      <c r="O87" s="169"/>
      <c r="P87" s="169"/>
      <c r="Q87" s="169"/>
      <c r="R87" s="169"/>
      <c r="S87" s="130"/>
      <c r="T87" s="130"/>
    </row>
    <row r="88" spans="1:20" x14ac:dyDescent="0.3">
      <c r="A88" s="193"/>
      <c r="B88" s="126"/>
      <c r="C88" s="126"/>
      <c r="D88" s="126"/>
      <c r="E88" s="126"/>
      <c r="F88" s="126"/>
      <c r="G88" s="126"/>
      <c r="H88" s="130"/>
      <c r="I88" s="130"/>
      <c r="J88" s="130"/>
      <c r="K88" s="130"/>
      <c r="L88" s="194"/>
      <c r="M88" s="169"/>
      <c r="N88" s="169"/>
      <c r="O88" s="169"/>
      <c r="P88" s="169"/>
      <c r="Q88" s="169"/>
      <c r="R88" s="169"/>
      <c r="S88" s="130"/>
      <c r="T88" s="130"/>
    </row>
    <row r="89" spans="1:20" x14ac:dyDescent="0.3">
      <c r="A89" s="193"/>
      <c r="B89" s="126"/>
      <c r="C89" s="126"/>
      <c r="D89" s="126"/>
      <c r="E89" s="126"/>
      <c r="F89" s="126"/>
      <c r="G89" s="126"/>
      <c r="H89" s="130"/>
      <c r="I89" s="130"/>
      <c r="J89" s="130"/>
      <c r="K89" s="130"/>
      <c r="L89" s="194"/>
      <c r="M89" s="169"/>
      <c r="N89" s="169"/>
      <c r="O89" s="169"/>
      <c r="P89" s="169"/>
      <c r="Q89" s="169"/>
      <c r="R89" s="169"/>
      <c r="S89" s="130"/>
      <c r="T89" s="130"/>
    </row>
    <row r="90" spans="1:20" x14ac:dyDescent="0.3">
      <c r="A90" s="193"/>
      <c r="B90" s="126"/>
      <c r="C90" s="126"/>
      <c r="D90" s="126"/>
      <c r="E90" s="126"/>
      <c r="F90" s="126"/>
      <c r="G90" s="126"/>
      <c r="H90" s="130"/>
      <c r="I90" s="130"/>
      <c r="J90" s="130"/>
      <c r="K90" s="130"/>
      <c r="L90" s="194"/>
      <c r="M90" s="169"/>
      <c r="N90" s="169"/>
      <c r="O90" s="169"/>
      <c r="P90" s="169"/>
      <c r="Q90" s="169"/>
      <c r="R90" s="169"/>
      <c r="S90" s="130"/>
      <c r="T90" s="130"/>
    </row>
    <row r="91" spans="1:20" x14ac:dyDescent="0.3">
      <c r="A91" s="193"/>
      <c r="B91" s="126"/>
      <c r="C91" s="126"/>
      <c r="D91" s="126"/>
      <c r="E91" s="126"/>
      <c r="F91" s="126"/>
      <c r="G91" s="126"/>
      <c r="H91" s="130"/>
      <c r="I91" s="130"/>
      <c r="J91" s="130"/>
      <c r="K91" s="130"/>
      <c r="L91" s="194"/>
      <c r="M91" s="169"/>
      <c r="N91" s="169"/>
      <c r="O91" s="169"/>
      <c r="P91" s="169"/>
      <c r="Q91" s="169"/>
      <c r="R91" s="169"/>
      <c r="S91" s="130"/>
      <c r="T91" s="130"/>
    </row>
    <row r="92" spans="1:20" x14ac:dyDescent="0.3">
      <c r="A92" s="193"/>
      <c r="B92" s="126"/>
      <c r="C92" s="126"/>
      <c r="D92" s="126"/>
      <c r="E92" s="126"/>
      <c r="F92" s="126"/>
      <c r="G92" s="126"/>
      <c r="H92" s="130"/>
      <c r="I92" s="130"/>
      <c r="J92" s="130"/>
      <c r="K92" s="130"/>
      <c r="L92" s="194"/>
      <c r="M92" s="169"/>
      <c r="N92" s="169"/>
      <c r="O92" s="169"/>
      <c r="P92" s="169"/>
      <c r="Q92" s="169"/>
      <c r="R92" s="169"/>
      <c r="S92" s="130"/>
      <c r="T92" s="130"/>
    </row>
    <row r="93" spans="1:20" x14ac:dyDescent="0.3">
      <c r="A93" s="193"/>
      <c r="B93" s="126"/>
      <c r="C93" s="126"/>
      <c r="D93" s="126"/>
      <c r="E93" s="126"/>
      <c r="F93" s="126"/>
      <c r="G93" s="126"/>
      <c r="H93" s="130"/>
      <c r="I93" s="130"/>
      <c r="J93" s="130"/>
      <c r="K93" s="130"/>
      <c r="L93" s="194"/>
      <c r="M93" s="169"/>
      <c r="N93" s="169"/>
      <c r="O93" s="169"/>
      <c r="P93" s="169"/>
      <c r="Q93" s="169"/>
      <c r="R93" s="169"/>
      <c r="S93" s="130"/>
      <c r="T93" s="130"/>
    </row>
    <row r="94" spans="1:20" x14ac:dyDescent="0.3">
      <c r="A94" s="193"/>
      <c r="B94" s="126"/>
      <c r="C94" s="126"/>
      <c r="D94" s="126"/>
      <c r="E94" s="126"/>
      <c r="F94" s="126"/>
      <c r="G94" s="126"/>
      <c r="H94" s="130"/>
      <c r="I94" s="130"/>
      <c r="J94" s="130"/>
      <c r="K94" s="130"/>
      <c r="L94" s="194"/>
      <c r="M94" s="169"/>
      <c r="N94" s="169"/>
      <c r="O94" s="169"/>
      <c r="P94" s="169"/>
      <c r="Q94" s="169"/>
      <c r="R94" s="169"/>
      <c r="S94" s="130"/>
      <c r="T94" s="130"/>
    </row>
    <row r="95" spans="1:20" x14ac:dyDescent="0.3">
      <c r="A95" s="193"/>
      <c r="B95" s="126"/>
      <c r="C95" s="126"/>
      <c r="D95" s="126"/>
      <c r="E95" s="126"/>
      <c r="F95" s="126"/>
      <c r="G95" s="126"/>
      <c r="H95" s="130"/>
      <c r="I95" s="130"/>
      <c r="J95" s="130"/>
      <c r="K95" s="130"/>
      <c r="L95" s="194"/>
      <c r="M95" s="169"/>
      <c r="N95" s="169"/>
      <c r="O95" s="169"/>
      <c r="P95" s="169"/>
      <c r="Q95" s="169"/>
      <c r="R95" s="169"/>
      <c r="S95" s="130"/>
      <c r="T95" s="130"/>
    </row>
    <row r="96" spans="1:20" x14ac:dyDescent="0.3">
      <c r="A96" s="193"/>
      <c r="B96" s="126"/>
      <c r="C96" s="126"/>
      <c r="D96" s="126"/>
      <c r="E96" s="126"/>
      <c r="F96" s="126"/>
      <c r="G96" s="126"/>
      <c r="H96" s="130"/>
      <c r="I96" s="130"/>
      <c r="J96" s="130"/>
      <c r="K96" s="130"/>
      <c r="L96" s="194"/>
      <c r="M96" s="169"/>
      <c r="N96" s="169"/>
      <c r="O96" s="169"/>
      <c r="P96" s="169"/>
      <c r="Q96" s="169"/>
      <c r="R96" s="169"/>
      <c r="S96" s="130"/>
      <c r="T96" s="130"/>
    </row>
    <row r="97" spans="1:20" x14ac:dyDescent="0.3">
      <c r="A97" s="193"/>
      <c r="B97" s="126"/>
      <c r="C97" s="126"/>
      <c r="D97" s="126"/>
      <c r="E97" s="126"/>
      <c r="F97" s="126"/>
      <c r="G97" s="126"/>
      <c r="H97" s="130"/>
      <c r="I97" s="130"/>
      <c r="J97" s="130"/>
      <c r="K97" s="130"/>
      <c r="L97" s="194"/>
      <c r="M97" s="169"/>
      <c r="N97" s="169"/>
      <c r="O97" s="169"/>
      <c r="P97" s="169"/>
      <c r="Q97" s="169"/>
      <c r="R97" s="169"/>
      <c r="S97" s="130"/>
      <c r="T97" s="130"/>
    </row>
    <row r="98" spans="1:20" x14ac:dyDescent="0.3">
      <c r="A98" s="193"/>
      <c r="B98" s="126"/>
      <c r="C98" s="126"/>
      <c r="D98" s="126"/>
      <c r="E98" s="126"/>
      <c r="F98" s="126"/>
      <c r="G98" s="126"/>
      <c r="H98" s="130"/>
      <c r="I98" s="130"/>
      <c r="J98" s="130"/>
      <c r="K98" s="130"/>
      <c r="L98" s="194"/>
      <c r="M98" s="169"/>
      <c r="N98" s="169"/>
      <c r="O98" s="169"/>
      <c r="P98" s="169"/>
      <c r="Q98" s="169"/>
      <c r="R98" s="169"/>
      <c r="S98" s="130"/>
      <c r="T98" s="130"/>
    </row>
    <row r="99" spans="1:20" x14ac:dyDescent="0.3">
      <c r="A99" s="193"/>
      <c r="B99" s="126"/>
      <c r="C99" s="126"/>
      <c r="D99" s="126"/>
      <c r="E99" s="126"/>
      <c r="F99" s="126"/>
      <c r="G99" s="126"/>
      <c r="H99" s="130"/>
      <c r="I99" s="130"/>
      <c r="J99" s="130"/>
      <c r="K99" s="130"/>
      <c r="L99" s="194"/>
      <c r="M99" s="169"/>
      <c r="N99" s="169"/>
      <c r="O99" s="169"/>
      <c r="P99" s="169"/>
      <c r="Q99" s="169"/>
      <c r="R99" s="169"/>
      <c r="S99" s="130"/>
      <c r="T99" s="130"/>
    </row>
    <row r="100" spans="1:20" x14ac:dyDescent="0.3">
      <c r="A100" s="193"/>
      <c r="B100" s="126"/>
      <c r="C100" s="126"/>
      <c r="D100" s="126"/>
      <c r="E100" s="126"/>
      <c r="F100" s="126"/>
      <c r="G100" s="126"/>
      <c r="H100" s="130"/>
      <c r="I100" s="130"/>
      <c r="J100" s="130"/>
      <c r="K100" s="130"/>
      <c r="L100" s="194"/>
      <c r="M100" s="169"/>
      <c r="N100" s="169"/>
      <c r="O100" s="169"/>
      <c r="P100" s="169"/>
      <c r="Q100" s="169"/>
      <c r="R100" s="169"/>
      <c r="S100" s="130"/>
      <c r="T100" s="130"/>
    </row>
    <row r="101" spans="1:20" x14ac:dyDescent="0.3">
      <c r="A101" s="193"/>
      <c r="B101" s="126"/>
      <c r="C101" s="126"/>
      <c r="D101" s="126"/>
      <c r="E101" s="126"/>
      <c r="F101" s="126"/>
      <c r="G101" s="126"/>
      <c r="H101" s="130"/>
      <c r="I101" s="130"/>
      <c r="J101" s="130"/>
      <c r="K101" s="130"/>
      <c r="L101" s="194"/>
      <c r="M101" s="169"/>
      <c r="N101" s="169"/>
      <c r="O101" s="169"/>
      <c r="P101" s="169"/>
      <c r="Q101" s="169"/>
      <c r="R101" s="169"/>
      <c r="S101" s="130"/>
      <c r="T101" s="130"/>
    </row>
    <row r="102" spans="1:20" x14ac:dyDescent="0.3">
      <c r="A102" s="193"/>
      <c r="B102" s="126"/>
      <c r="C102" s="126"/>
      <c r="D102" s="126"/>
      <c r="E102" s="126"/>
      <c r="F102" s="126"/>
      <c r="G102" s="126"/>
      <c r="H102" s="130"/>
      <c r="I102" s="130"/>
      <c r="J102" s="130"/>
      <c r="K102" s="130"/>
      <c r="L102" s="194"/>
      <c r="M102" s="169"/>
      <c r="N102" s="169"/>
      <c r="O102" s="169"/>
      <c r="P102" s="169"/>
      <c r="Q102" s="169"/>
      <c r="R102" s="169"/>
      <c r="S102" s="130"/>
      <c r="T102" s="130"/>
    </row>
    <row r="103" spans="1:20" x14ac:dyDescent="0.3">
      <c r="A103" s="193"/>
      <c r="B103" s="126"/>
      <c r="C103" s="126"/>
      <c r="D103" s="126"/>
      <c r="E103" s="126"/>
      <c r="F103" s="126"/>
      <c r="G103" s="126"/>
      <c r="H103" s="130"/>
      <c r="I103" s="130"/>
      <c r="J103" s="130"/>
      <c r="K103" s="130"/>
      <c r="L103" s="194"/>
      <c r="M103" s="169"/>
      <c r="N103" s="169"/>
      <c r="O103" s="169"/>
      <c r="P103" s="169"/>
      <c r="Q103" s="169"/>
      <c r="R103" s="169"/>
      <c r="S103" s="130"/>
      <c r="T103" s="130"/>
    </row>
    <row r="104" spans="1:20" x14ac:dyDescent="0.3">
      <c r="A104" s="193"/>
      <c r="B104" s="126"/>
      <c r="C104" s="126"/>
      <c r="D104" s="126"/>
      <c r="E104" s="126"/>
      <c r="F104" s="126"/>
      <c r="G104" s="126"/>
      <c r="H104" s="130"/>
      <c r="I104" s="130"/>
      <c r="J104" s="130"/>
      <c r="K104" s="130"/>
      <c r="L104" s="194"/>
      <c r="M104" s="169"/>
      <c r="N104" s="169"/>
      <c r="O104" s="169"/>
      <c r="P104" s="169"/>
      <c r="Q104" s="169"/>
      <c r="R104" s="169"/>
      <c r="S104" s="130"/>
      <c r="T104" s="130"/>
    </row>
    <row r="105" spans="1:20" x14ac:dyDescent="0.3">
      <c r="A105" s="193"/>
      <c r="B105" s="126"/>
      <c r="C105" s="126"/>
      <c r="D105" s="126"/>
      <c r="E105" s="126"/>
      <c r="F105" s="126"/>
      <c r="G105" s="126"/>
      <c r="H105" s="130"/>
      <c r="I105" s="130"/>
      <c r="J105" s="130"/>
      <c r="K105" s="130"/>
      <c r="L105" s="194"/>
      <c r="M105" s="169"/>
      <c r="N105" s="169"/>
      <c r="O105" s="169"/>
      <c r="P105" s="169"/>
      <c r="Q105" s="169"/>
      <c r="R105" s="169"/>
      <c r="S105" s="130"/>
      <c r="T105" s="130"/>
    </row>
    <row r="106" spans="1:20" x14ac:dyDescent="0.3">
      <c r="A106" s="193"/>
      <c r="B106" s="126"/>
      <c r="C106" s="126"/>
      <c r="D106" s="126"/>
      <c r="E106" s="126"/>
      <c r="F106" s="126"/>
      <c r="G106" s="126"/>
      <c r="H106" s="130"/>
      <c r="I106" s="130"/>
      <c r="J106" s="130"/>
      <c r="K106" s="130"/>
      <c r="L106" s="194"/>
      <c r="M106" s="169"/>
      <c r="N106" s="169"/>
      <c r="O106" s="169"/>
      <c r="P106" s="169"/>
      <c r="Q106" s="169"/>
      <c r="R106" s="169"/>
      <c r="S106" s="130"/>
      <c r="T106" s="130"/>
    </row>
    <row r="107" spans="1:20" x14ac:dyDescent="0.3">
      <c r="A107" s="193"/>
      <c r="B107" s="126"/>
      <c r="C107" s="126"/>
      <c r="D107" s="126"/>
      <c r="E107" s="126"/>
      <c r="F107" s="126"/>
      <c r="G107" s="126"/>
      <c r="H107" s="130"/>
      <c r="I107" s="130"/>
      <c r="J107" s="130"/>
      <c r="K107" s="130"/>
      <c r="L107" s="194"/>
      <c r="M107" s="169"/>
      <c r="N107" s="169"/>
      <c r="O107" s="169"/>
      <c r="P107" s="169"/>
      <c r="Q107" s="169"/>
      <c r="R107" s="169"/>
      <c r="S107" s="130"/>
      <c r="T107" s="130"/>
    </row>
    <row r="108" spans="1:20" x14ac:dyDescent="0.3">
      <c r="A108" s="193"/>
      <c r="B108" s="126"/>
      <c r="C108" s="126"/>
      <c r="D108" s="126"/>
      <c r="E108" s="126"/>
      <c r="F108" s="126"/>
      <c r="G108" s="126"/>
      <c r="H108" s="130"/>
      <c r="I108" s="130"/>
      <c r="J108" s="130"/>
      <c r="K108" s="130"/>
      <c r="L108" s="194"/>
      <c r="M108" s="169"/>
      <c r="N108" s="169"/>
      <c r="O108" s="169"/>
      <c r="P108" s="169"/>
      <c r="Q108" s="169"/>
      <c r="R108" s="169"/>
      <c r="S108" s="130"/>
      <c r="T108" s="130"/>
    </row>
    <row r="109" spans="1:20" x14ac:dyDescent="0.3">
      <c r="A109" s="193"/>
      <c r="B109" s="126"/>
      <c r="C109" s="126"/>
      <c r="D109" s="126"/>
      <c r="E109" s="126"/>
      <c r="F109" s="126"/>
      <c r="G109" s="126"/>
      <c r="H109" s="130"/>
      <c r="I109" s="130"/>
      <c r="J109" s="130"/>
      <c r="K109" s="130"/>
      <c r="L109" s="194"/>
      <c r="M109" s="169"/>
      <c r="N109" s="169"/>
      <c r="O109" s="169"/>
      <c r="P109" s="169"/>
      <c r="Q109" s="169"/>
      <c r="R109" s="169"/>
      <c r="S109" s="130"/>
      <c r="T109" s="130"/>
    </row>
    <row r="110" spans="1:20" x14ac:dyDescent="0.3">
      <c r="A110" s="193"/>
      <c r="B110" s="126"/>
      <c r="C110" s="126"/>
      <c r="D110" s="126"/>
      <c r="E110" s="126"/>
      <c r="F110" s="126"/>
      <c r="G110" s="126"/>
      <c r="H110" s="130"/>
      <c r="I110" s="130"/>
      <c r="J110" s="130"/>
      <c r="K110" s="130"/>
      <c r="L110" s="194"/>
      <c r="M110" s="169"/>
      <c r="N110" s="169"/>
      <c r="O110" s="169"/>
      <c r="P110" s="169"/>
      <c r="Q110" s="169"/>
      <c r="R110" s="169"/>
      <c r="S110" s="130"/>
      <c r="T110" s="130"/>
    </row>
    <row r="111" spans="1:20" x14ac:dyDescent="0.3">
      <c r="A111" s="193"/>
      <c r="B111" s="126"/>
      <c r="C111" s="126"/>
      <c r="D111" s="126"/>
      <c r="E111" s="126"/>
      <c r="F111" s="126"/>
      <c r="G111" s="126"/>
      <c r="H111" s="130"/>
      <c r="I111" s="130"/>
      <c r="J111" s="130"/>
      <c r="K111" s="130"/>
      <c r="L111" s="194"/>
      <c r="M111" s="169"/>
      <c r="N111" s="169"/>
      <c r="O111" s="169"/>
      <c r="P111" s="169"/>
      <c r="Q111" s="169"/>
      <c r="R111" s="169"/>
      <c r="S111" s="130"/>
      <c r="T111" s="130"/>
    </row>
    <row r="112" spans="1:20" x14ac:dyDescent="0.3">
      <c r="A112" s="193"/>
      <c r="B112" s="126"/>
      <c r="C112" s="126"/>
      <c r="D112" s="126"/>
      <c r="E112" s="126"/>
      <c r="F112" s="126"/>
      <c r="G112" s="126"/>
      <c r="H112" s="130"/>
      <c r="I112" s="130"/>
      <c r="J112" s="130"/>
      <c r="K112" s="130"/>
      <c r="L112" s="194"/>
      <c r="M112" s="169"/>
      <c r="N112" s="169"/>
      <c r="O112" s="169"/>
      <c r="P112" s="169"/>
      <c r="Q112" s="169"/>
      <c r="R112" s="169"/>
      <c r="S112" s="130"/>
      <c r="T112" s="130"/>
    </row>
    <row r="113" spans="1:18" x14ac:dyDescent="0.3">
      <c r="A113" s="159"/>
      <c r="B113" s="140"/>
      <c r="C113" s="126"/>
      <c r="D113" s="160"/>
      <c r="E113" s="160"/>
      <c r="F113" s="160"/>
      <c r="G113" s="126"/>
      <c r="L113" s="191"/>
      <c r="M113" s="165"/>
      <c r="N113" s="169"/>
      <c r="O113" s="192"/>
      <c r="P113" s="192"/>
      <c r="Q113" s="192"/>
      <c r="R113" s="169"/>
    </row>
    <row r="114" spans="1:18" x14ac:dyDescent="0.3">
      <c r="A114" s="159"/>
      <c r="B114" s="140"/>
      <c r="C114" s="126"/>
      <c r="D114" s="160"/>
      <c r="E114" s="160"/>
      <c r="F114" s="160"/>
      <c r="G114" s="126"/>
      <c r="L114" s="191"/>
      <c r="M114" s="165"/>
      <c r="N114" s="169"/>
      <c r="O114" s="192"/>
      <c r="P114" s="192"/>
      <c r="Q114" s="192"/>
      <c r="R114" s="169"/>
    </row>
    <row r="115" spans="1:18" x14ac:dyDescent="0.3">
      <c r="A115" s="159"/>
      <c r="B115" s="140"/>
      <c r="C115" s="126"/>
      <c r="D115" s="160"/>
      <c r="E115" s="160"/>
      <c r="F115" s="160"/>
      <c r="G115" s="126"/>
      <c r="L115" s="191"/>
      <c r="M115" s="165"/>
      <c r="N115" s="169"/>
      <c r="O115" s="192"/>
      <c r="P115" s="192"/>
      <c r="Q115" s="192"/>
      <c r="R115" s="169"/>
    </row>
    <row r="116" spans="1:18" x14ac:dyDescent="0.3">
      <c r="A116" s="159"/>
      <c r="B116" s="140"/>
      <c r="C116" s="126"/>
      <c r="D116" s="160"/>
      <c r="E116" s="160"/>
      <c r="F116" s="160"/>
      <c r="G116" s="126"/>
      <c r="L116" s="191"/>
      <c r="M116" s="165"/>
      <c r="N116" s="169"/>
      <c r="O116" s="192"/>
      <c r="P116" s="192"/>
      <c r="Q116" s="192"/>
      <c r="R116" s="169"/>
    </row>
    <row r="117" spans="1:18" x14ac:dyDescent="0.3">
      <c r="A117" s="159"/>
      <c r="B117" s="140"/>
      <c r="C117" s="126"/>
      <c r="D117" s="160"/>
      <c r="E117" s="160"/>
      <c r="F117" s="160"/>
      <c r="G117" s="126"/>
      <c r="L117" s="191"/>
      <c r="M117" s="165"/>
      <c r="N117" s="169"/>
      <c r="O117" s="192"/>
      <c r="P117" s="192"/>
      <c r="Q117" s="192"/>
      <c r="R117" s="169"/>
    </row>
    <row r="118" spans="1:18" x14ac:dyDescent="0.3">
      <c r="A118" s="159"/>
      <c r="B118" s="140"/>
      <c r="C118" s="126"/>
      <c r="D118" s="160"/>
      <c r="E118" s="160"/>
      <c r="F118" s="160"/>
      <c r="G118" s="126"/>
      <c r="L118" s="191"/>
      <c r="M118" s="165"/>
      <c r="N118" s="169"/>
      <c r="O118" s="192"/>
      <c r="P118" s="192"/>
      <c r="Q118" s="192"/>
      <c r="R118" s="169"/>
    </row>
    <row r="119" spans="1:18" x14ac:dyDescent="0.3">
      <c r="A119" s="159"/>
      <c r="B119" s="140"/>
      <c r="C119" s="126"/>
      <c r="D119" s="160"/>
      <c r="E119" s="160"/>
      <c r="F119" s="160"/>
      <c r="G119" s="126"/>
      <c r="L119" s="191"/>
      <c r="M119" s="165"/>
      <c r="N119" s="169"/>
      <c r="O119" s="192"/>
      <c r="P119" s="192"/>
      <c r="Q119" s="192"/>
      <c r="R119" s="169"/>
    </row>
    <row r="120" spans="1:18" x14ac:dyDescent="0.3">
      <c r="A120" s="159"/>
      <c r="B120" s="140"/>
      <c r="C120" s="126"/>
      <c r="D120" s="160"/>
      <c r="E120" s="160"/>
      <c r="F120" s="160"/>
      <c r="G120" s="126"/>
      <c r="L120" s="191"/>
      <c r="M120" s="165"/>
      <c r="N120" s="169"/>
      <c r="O120" s="192"/>
      <c r="P120" s="192"/>
      <c r="Q120" s="192"/>
      <c r="R120" s="169"/>
    </row>
    <row r="121" spans="1:18" x14ac:dyDescent="0.3">
      <c r="A121" s="159"/>
      <c r="B121" s="140"/>
      <c r="C121" s="126"/>
      <c r="D121" s="160"/>
      <c r="E121" s="160"/>
      <c r="F121" s="160"/>
      <c r="G121" s="126"/>
      <c r="L121" s="191"/>
      <c r="M121" s="165"/>
      <c r="N121" s="169"/>
      <c r="O121" s="192"/>
      <c r="P121" s="192"/>
      <c r="Q121" s="192"/>
      <c r="R121" s="169"/>
    </row>
    <row r="122" spans="1:18" x14ac:dyDescent="0.3">
      <c r="A122" s="159"/>
      <c r="B122" s="140"/>
      <c r="C122" s="126"/>
      <c r="D122" s="160"/>
      <c r="E122" s="160"/>
      <c r="F122" s="160"/>
      <c r="G122" s="126"/>
      <c r="L122" s="191"/>
      <c r="M122" s="165"/>
      <c r="N122" s="169"/>
      <c r="O122" s="192"/>
      <c r="P122" s="192"/>
      <c r="Q122" s="192"/>
      <c r="R122" s="169"/>
    </row>
    <row r="123" spans="1:18" x14ac:dyDescent="0.3">
      <c r="A123" s="159"/>
      <c r="B123" s="140"/>
      <c r="C123" s="126"/>
      <c r="D123" s="160"/>
      <c r="E123" s="160"/>
      <c r="F123" s="160"/>
      <c r="G123" s="126"/>
      <c r="L123" s="191"/>
      <c r="M123" s="165"/>
      <c r="N123" s="169"/>
      <c r="O123" s="192"/>
      <c r="P123" s="192"/>
      <c r="Q123" s="192"/>
      <c r="R123" s="169"/>
    </row>
    <row r="124" spans="1:18" x14ac:dyDescent="0.3">
      <c r="A124" s="159"/>
      <c r="B124" s="140"/>
      <c r="C124" s="126"/>
      <c r="D124" s="160"/>
      <c r="E124" s="160"/>
      <c r="F124" s="160"/>
      <c r="G124" s="126"/>
      <c r="L124" s="191"/>
      <c r="M124" s="165"/>
      <c r="N124" s="169"/>
      <c r="O124" s="192"/>
      <c r="P124" s="192"/>
      <c r="Q124" s="192"/>
      <c r="R124" s="169"/>
    </row>
    <row r="125" spans="1:18" x14ac:dyDescent="0.3">
      <c r="A125" s="159"/>
      <c r="B125" s="140"/>
      <c r="C125" s="126"/>
      <c r="D125" s="160"/>
      <c r="E125" s="160"/>
      <c r="F125" s="160"/>
      <c r="G125" s="126"/>
      <c r="L125" s="191"/>
      <c r="M125" s="165"/>
      <c r="N125" s="169"/>
      <c r="O125" s="192"/>
      <c r="P125" s="192"/>
      <c r="Q125" s="192"/>
      <c r="R125" s="169"/>
    </row>
    <row r="126" spans="1:18" x14ac:dyDescent="0.3">
      <c r="A126" s="159"/>
      <c r="B126" s="140"/>
      <c r="C126" s="126"/>
      <c r="D126" s="160"/>
      <c r="E126" s="160"/>
      <c r="F126" s="160"/>
      <c r="G126" s="126"/>
      <c r="L126" s="191"/>
      <c r="M126" s="165"/>
      <c r="N126" s="169"/>
      <c r="O126" s="192"/>
      <c r="P126" s="192"/>
      <c r="Q126" s="192"/>
      <c r="R126" s="169"/>
    </row>
    <row r="127" spans="1:18" x14ac:dyDescent="0.3">
      <c r="A127" s="159"/>
      <c r="B127" s="140"/>
      <c r="C127" s="126"/>
      <c r="D127" s="160"/>
      <c r="E127" s="160"/>
      <c r="F127" s="160"/>
      <c r="G127" s="126"/>
      <c r="L127" s="191"/>
      <c r="M127" s="165"/>
      <c r="N127" s="169"/>
      <c r="O127" s="192"/>
      <c r="P127" s="192"/>
      <c r="Q127" s="192"/>
      <c r="R127" s="169"/>
    </row>
    <row r="128" spans="1:18" x14ac:dyDescent="0.3">
      <c r="A128" s="159"/>
      <c r="B128" s="140"/>
      <c r="C128" s="126"/>
      <c r="D128" s="160"/>
      <c r="E128" s="160"/>
      <c r="F128" s="160"/>
      <c r="G128" s="126"/>
      <c r="L128" s="191"/>
      <c r="M128" s="165"/>
      <c r="N128" s="169"/>
      <c r="O128" s="192"/>
      <c r="P128" s="192"/>
      <c r="Q128" s="192"/>
      <c r="R128" s="169"/>
    </row>
    <row r="129" spans="1:18" x14ac:dyDescent="0.3">
      <c r="A129" s="159"/>
      <c r="B129" s="140"/>
      <c r="C129" s="126"/>
      <c r="D129" s="160"/>
      <c r="E129" s="160"/>
      <c r="F129" s="160"/>
      <c r="G129" s="126"/>
      <c r="L129" s="191"/>
      <c r="M129" s="165"/>
      <c r="N129" s="169"/>
      <c r="O129" s="192"/>
      <c r="P129" s="192"/>
      <c r="Q129" s="192"/>
      <c r="R129" s="169"/>
    </row>
    <row r="130" spans="1:18" x14ac:dyDescent="0.3">
      <c r="A130" s="159"/>
      <c r="B130" s="140"/>
      <c r="C130" s="126"/>
      <c r="D130" s="160"/>
      <c r="E130" s="160"/>
      <c r="F130" s="160"/>
      <c r="G130" s="126"/>
      <c r="L130" s="191"/>
      <c r="M130" s="165"/>
      <c r="N130" s="169"/>
      <c r="O130" s="192"/>
      <c r="P130" s="192"/>
      <c r="Q130" s="192"/>
      <c r="R130" s="169"/>
    </row>
    <row r="131" spans="1:18" x14ac:dyDescent="0.3">
      <c r="A131" s="159"/>
      <c r="B131" s="140"/>
      <c r="C131" s="126"/>
      <c r="D131" s="160"/>
      <c r="E131" s="160"/>
      <c r="F131" s="160"/>
      <c r="G131" s="126"/>
      <c r="L131" s="191"/>
      <c r="M131" s="165"/>
      <c r="N131" s="169"/>
      <c r="O131" s="192"/>
      <c r="P131" s="192"/>
      <c r="Q131" s="192"/>
      <c r="R131" s="169"/>
    </row>
    <row r="132" spans="1:18" x14ac:dyDescent="0.3">
      <c r="A132" s="159"/>
      <c r="B132" s="140"/>
      <c r="C132" s="126"/>
      <c r="D132" s="160"/>
      <c r="E132" s="160"/>
      <c r="F132" s="160"/>
      <c r="G132" s="126"/>
      <c r="L132" s="191"/>
      <c r="M132" s="165"/>
      <c r="N132" s="169"/>
      <c r="O132" s="192"/>
      <c r="P132" s="192"/>
      <c r="Q132" s="192"/>
      <c r="R132" s="169"/>
    </row>
    <row r="133" spans="1:18" x14ac:dyDescent="0.3">
      <c r="A133" s="195"/>
      <c r="B133" s="120"/>
      <c r="C133" s="196"/>
      <c r="D133" s="197"/>
      <c r="E133" s="197"/>
      <c r="F133" s="197"/>
      <c r="G133" s="196"/>
      <c r="L133" s="191"/>
      <c r="M133" s="165"/>
      <c r="N133" s="169"/>
      <c r="O133" s="192"/>
      <c r="P133" s="192"/>
      <c r="Q133" s="192"/>
      <c r="R133" s="16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5F25KTUSNP4X-205032580-183537</_dlc_DocId>
    <_dlc_DocIdUrl xmlns="d65e48b5-f38d-431e-9b4f-47403bf4583f">
      <Url>https://rkas.sharepoint.com/Kliendisuhted/_layouts/15/DocIdRedir.aspx?ID=5F25KTUSNP4X-205032580-183537</Url>
      <Description>5F25KTUSNP4X-205032580-183537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fe2aa4daabbe52b178713d3843df4b69">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be12b83979fb995585f7b1dacbab811f"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2.xml><?xml version="1.0" encoding="utf-8"?>
<ds:datastoreItem xmlns:ds="http://schemas.openxmlformats.org/officeDocument/2006/customXml" ds:itemID="{F37173DB-2BD8-4BEC-9EE5-DF3980E4158A}"/>
</file>

<file path=customXml/itemProps3.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4.xml><?xml version="1.0" encoding="utf-8"?>
<ds:datastoreItem xmlns:ds="http://schemas.openxmlformats.org/officeDocument/2006/customXml" ds:itemID="{8BF89732-1C8C-4B65-AC56-55C6C7A9B74C}">
  <ds:schemaRefs>
    <ds:schemaRef ds:uri="http://schemas.microsoft.com/sharepoint/events"/>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Lisa 3</vt:lpstr>
      <vt:lpstr>Annuiteedigraafik BIL</vt:lpstr>
      <vt:lpstr>Annuiteedigraafik PT_A</vt:lpstr>
      <vt:lpstr>Annuiteedigraafik PT_C</vt:lpstr>
      <vt:lpstr>Annuiteedigraafik TS_A</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Liina Roos</cp:lastModifiedBy>
  <cp:revision/>
  <dcterms:created xsi:type="dcterms:W3CDTF">2009-11-20T06:24:07Z</dcterms:created>
  <dcterms:modified xsi:type="dcterms:W3CDTF">2026-05-17T22:12:30Z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xd_Signature">
    <vt:bool>false</vt:bool>
  </property>
  <property fmtid="{D5CDD505-2E9C-101B-9397-08002B2CF9AE}" pid="8" name="xd_ProgID">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MediaServiceImageTags">
    <vt:lpwstr/>
  </property>
  <property fmtid="{D5CDD505-2E9C-101B-9397-08002B2CF9AE}" pid="14" name="_dlc_DocIdItemGuid">
    <vt:lpwstr>709b905e-4fcc-4e38-8784-8c3027f74621</vt:lpwstr>
  </property>
</Properties>
</file>